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cic\Desktop\PLAN\PLAN 2025\REBALANS 2025\završni rebalans 22.12\Petra laptop\"/>
    </mc:Choice>
  </mc:AlternateContent>
  <bookViews>
    <workbookView xWindow="0" yWindow="0" windowWidth="28800" windowHeight="11580" activeTab="5"/>
  </bookViews>
  <sheets>
    <sheet name="1. Sažetak" sheetId="2" r:id="rId1"/>
    <sheet name="2-1. P i R prema ekon. klas." sheetId="3" r:id="rId2"/>
    <sheet name="2-2. P i R prema izv. fin." sheetId="4" r:id="rId3"/>
    <sheet name="3. Rashodi prema funk. klasif." sheetId="5" r:id="rId4"/>
    <sheet name="4. Račun financiranja" sheetId="6" r:id="rId5"/>
    <sheet name="5. Posebni dio" sheetId="7" r:id="rId6"/>
  </sheets>
  <definedNames>
    <definedName name="_xlnm.Print_Area" localSheetId="0">'1. Sažetak'!$A$1:$H$52</definedName>
    <definedName name="_xlnm.Print_Area" localSheetId="1">'2-1. P i R prema ekon. klas.'!$A$1:$I$38</definedName>
    <definedName name="_xlnm.Print_Area" localSheetId="2">'2-2. P i R prema izv. fin.'!$A$1:$I$52</definedName>
    <definedName name="_xlnm.Print_Area" localSheetId="3">'3. Rashodi prema funk. klasif.'!$A$1:$I$18</definedName>
    <definedName name="_xlnm.Print_Area" localSheetId="4">'4. Račun financiranja'!$A$1:$G$25</definedName>
    <definedName name="_xlnm.Print_Area" localSheetId="5">'5. Posebni dio'!$A$1:$I$135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7" l="1"/>
  <c r="H52" i="7"/>
  <c r="H36" i="3"/>
  <c r="H35" i="3"/>
  <c r="H45" i="7" l="1"/>
  <c r="H19" i="7"/>
  <c r="H14" i="5"/>
  <c r="H40" i="4"/>
  <c r="H28" i="3"/>
  <c r="G19" i="2"/>
  <c r="H17" i="4"/>
  <c r="H16" i="3"/>
  <c r="G15" i="2"/>
  <c r="H44" i="7" l="1"/>
  <c r="H27" i="3"/>
  <c r="I133" i="7" l="1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5" i="7"/>
  <c r="I64" i="7"/>
  <c r="I63" i="7"/>
  <c r="I62" i="7"/>
  <c r="I59" i="7"/>
  <c r="I58" i="7"/>
  <c r="I57" i="7"/>
  <c r="I56" i="7"/>
  <c r="I53" i="7"/>
  <c r="I52" i="7"/>
  <c r="I51" i="7"/>
  <c r="I49" i="7"/>
  <c r="I48" i="7"/>
  <c r="I47" i="7"/>
  <c r="I46" i="7"/>
  <c r="I45" i="7"/>
  <c r="I44" i="7"/>
  <c r="I41" i="7"/>
  <c r="I39" i="7"/>
  <c r="I38" i="7"/>
  <c r="I37" i="7"/>
  <c r="I36" i="7"/>
  <c r="I35" i="7"/>
  <c r="I32" i="7"/>
  <c r="I31" i="7"/>
  <c r="I30" i="7"/>
  <c r="I29" i="7"/>
  <c r="I15" i="7"/>
  <c r="I14" i="5"/>
  <c r="I13" i="5"/>
  <c r="I50" i="4"/>
  <c r="I49" i="4"/>
  <c r="I48" i="4"/>
  <c r="I47" i="4"/>
  <c r="I46" i="4"/>
  <c r="I45" i="4"/>
  <c r="I44" i="4"/>
  <c r="I43" i="4"/>
  <c r="I42" i="4"/>
  <c r="I41" i="4"/>
  <c r="I40" i="4"/>
  <c r="I38" i="4"/>
  <c r="I37" i="4"/>
  <c r="I36" i="4"/>
  <c r="I35" i="4"/>
  <c r="I34" i="4"/>
  <c r="I27" i="4"/>
  <c r="I26" i="4"/>
  <c r="I25" i="4"/>
  <c r="I24" i="4"/>
  <c r="I23" i="4"/>
  <c r="I22" i="4"/>
  <c r="I21" i="4"/>
  <c r="I20" i="4"/>
  <c r="I19" i="4"/>
  <c r="I18" i="4"/>
  <c r="I17" i="4"/>
  <c r="I15" i="4"/>
  <c r="I14" i="4"/>
  <c r="I13" i="4"/>
  <c r="I12" i="4"/>
  <c r="I11" i="4"/>
  <c r="I19" i="3"/>
  <c r="I18" i="3"/>
  <c r="I17" i="3"/>
  <c r="I16" i="3"/>
  <c r="I15" i="3"/>
  <c r="I14" i="3"/>
  <c r="I13" i="3"/>
  <c r="I12" i="3"/>
  <c r="I11" i="3"/>
  <c r="H10" i="3"/>
  <c r="I10" i="3" s="1"/>
  <c r="H11" i="3"/>
  <c r="H15" i="3"/>
  <c r="H12" i="3"/>
  <c r="H34" i="7"/>
  <c r="H33" i="7" s="1"/>
  <c r="I33" i="7" s="1"/>
  <c r="H40" i="7"/>
  <c r="I40" i="7" s="1"/>
  <c r="H34" i="4"/>
  <c r="H37" i="4"/>
  <c r="H39" i="4"/>
  <c r="H33" i="4" s="1"/>
  <c r="I33" i="4" s="1"/>
  <c r="H41" i="4"/>
  <c r="H47" i="4"/>
  <c r="H20" i="2"/>
  <c r="H19" i="2"/>
  <c r="H17" i="2"/>
  <c r="H16" i="2"/>
  <c r="H15" i="2"/>
  <c r="G14" i="2"/>
  <c r="G18" i="2"/>
  <c r="H11" i="4"/>
  <c r="H14" i="7"/>
  <c r="H13" i="7" s="1"/>
  <c r="H12" i="7" s="1"/>
  <c r="H11" i="7" s="1"/>
  <c r="I11" i="7" s="1"/>
  <c r="H12" i="5"/>
  <c r="H11" i="5" s="1"/>
  <c r="I11" i="5" s="1"/>
  <c r="H132" i="7"/>
  <c r="H131" i="7" s="1"/>
  <c r="I131" i="7" s="1"/>
  <c r="H86" i="7"/>
  <c r="H85" i="7" s="1"/>
  <c r="I85" i="7" s="1"/>
  <c r="H61" i="7"/>
  <c r="I61" i="7" s="1"/>
  <c r="H66" i="7"/>
  <c r="I66" i="7" s="1"/>
  <c r="H55" i="7"/>
  <c r="H54" i="7" s="1"/>
  <c r="I54" i="7" s="1"/>
  <c r="H43" i="7"/>
  <c r="I43" i="7" s="1"/>
  <c r="H50" i="7"/>
  <c r="I50" i="7" s="1"/>
  <c r="F11" i="7"/>
  <c r="H24" i="4"/>
  <c r="H18" i="4"/>
  <c r="H16" i="4"/>
  <c r="I16" i="4" s="1"/>
  <c r="H14" i="4"/>
  <c r="I36" i="3"/>
  <c r="I35" i="3"/>
  <c r="I34" i="3"/>
  <c r="I32" i="3"/>
  <c r="I31" i="3"/>
  <c r="I30" i="3"/>
  <c r="I29" i="3"/>
  <c r="I28" i="3"/>
  <c r="I27" i="3"/>
  <c r="H26" i="3"/>
  <c r="I26" i="3" s="1"/>
  <c r="H33" i="3"/>
  <c r="I33" i="3" s="1"/>
  <c r="H29" i="3"/>
  <c r="I132" i="7" l="1"/>
  <c r="I34" i="7"/>
  <c r="I39" i="4"/>
  <c r="G21" i="2"/>
  <c r="I14" i="7"/>
  <c r="I12" i="5"/>
  <c r="H130" i="7"/>
  <c r="I55" i="7"/>
  <c r="H60" i="7"/>
  <c r="I60" i="7" s="1"/>
  <c r="I12" i="7"/>
  <c r="I13" i="7"/>
  <c r="H42" i="7"/>
  <c r="H10" i="4"/>
  <c r="I10" i="4" s="1"/>
  <c r="H25" i="3"/>
  <c r="I25" i="3" s="1"/>
  <c r="F67" i="7"/>
  <c r="F66" i="7"/>
  <c r="F65" i="7"/>
  <c r="F63" i="7"/>
  <c r="F62" i="7"/>
  <c r="F61" i="7"/>
  <c r="F60" i="7"/>
  <c r="H28" i="7" l="1"/>
  <c r="I42" i="7"/>
  <c r="I130" i="7"/>
  <c r="H104" i="7"/>
  <c r="I104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G16" i="7"/>
  <c r="I16" i="7" s="1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H27" i="7" l="1"/>
  <c r="I27" i="7" s="1"/>
  <c r="I28" i="7"/>
  <c r="F11" i="3"/>
  <c r="F10" i="3" s="1"/>
  <c r="G10" i="3" s="1"/>
  <c r="F16" i="3"/>
  <c r="G36" i="3"/>
  <c r="G35" i="3"/>
  <c r="G34" i="3"/>
  <c r="G33" i="3"/>
  <c r="G32" i="3"/>
  <c r="G31" i="3"/>
  <c r="G30" i="3"/>
  <c r="G29" i="3"/>
  <c r="G28" i="3"/>
  <c r="G27" i="3"/>
  <c r="G26" i="3"/>
  <c r="G25" i="3"/>
  <c r="G19" i="3"/>
  <c r="G18" i="3"/>
  <c r="G17" i="3"/>
  <c r="G16" i="3"/>
  <c r="G15" i="3"/>
  <c r="G14" i="3"/>
  <c r="G13" i="3"/>
  <c r="G12" i="3"/>
  <c r="G11" i="3"/>
  <c r="E20" i="2" l="1"/>
  <c r="E19" i="2"/>
  <c r="E16" i="2"/>
  <c r="E17" i="2"/>
  <c r="E15" i="2"/>
  <c r="E14" i="2" s="1"/>
  <c r="F14" i="2"/>
  <c r="H14" i="2" s="1"/>
  <c r="B47" i="2" l="1"/>
  <c r="C11" i="4" l="1"/>
  <c r="C10" i="4" s="1"/>
  <c r="D11" i="4"/>
  <c r="C11" i="3" l="1"/>
  <c r="C10" i="3" s="1"/>
  <c r="C18" i="2" l="1"/>
  <c r="C44" i="2" l="1"/>
  <c r="F29" i="2"/>
  <c r="E29" i="2"/>
  <c r="D29" i="2"/>
  <c r="C29" i="2"/>
  <c r="B29" i="2"/>
  <c r="F18" i="2"/>
  <c r="H18" i="2" s="1"/>
  <c r="H21" i="2" s="1"/>
  <c r="H30" i="2" s="1"/>
  <c r="E18" i="2"/>
  <c r="E21" i="2" s="1"/>
  <c r="D18" i="2"/>
  <c r="D21" i="2" s="1"/>
  <c r="B18" i="2"/>
  <c r="D14" i="2"/>
  <c r="B14" i="2"/>
  <c r="E38" i="2" l="1"/>
  <c r="E30" i="2"/>
  <c r="B21" i="2"/>
  <c r="C47" i="2"/>
  <c r="D44" i="2" s="1"/>
  <c r="D47" i="2" s="1"/>
  <c r="E47" i="2" s="1"/>
  <c r="F47" i="2" s="1"/>
  <c r="F21" i="2"/>
  <c r="C21" i="2"/>
  <c r="C38" i="2" s="1"/>
  <c r="F30" i="2"/>
  <c r="F38" i="2" s="1"/>
  <c r="B30" i="2"/>
  <c r="B37" i="2" s="1"/>
  <c r="C30" i="2"/>
  <c r="D30" i="2"/>
  <c r="D37" i="2" s="1"/>
  <c r="D38" i="2" s="1"/>
  <c r="B38" i="2" l="1"/>
</calcChain>
</file>

<file path=xl/sharedStrings.xml><?xml version="1.0" encoding="utf-8"?>
<sst xmlns="http://schemas.openxmlformats.org/spreadsheetml/2006/main" count="501" uniqueCount="154">
  <si>
    <t>KLINIKA ZA PSIHIJATRIJU VRAPČE</t>
  </si>
  <si>
    <t>BOLNIČKA CESTA 32</t>
  </si>
  <si>
    <t>OIB: 86937855002</t>
  </si>
  <si>
    <t>Šifra</t>
  </si>
  <si>
    <t>Naziv</t>
  </si>
  <si>
    <t>SVEUKUPNO PRIHODI</t>
  </si>
  <si>
    <t xml:space="preserve"> 6</t>
  </si>
  <si>
    <t>Prihodi poslovanja</t>
  </si>
  <si>
    <t xml:space="preserve"> 7</t>
  </si>
  <si>
    <t>Prihodi od prodaje nefinancijske imovine</t>
  </si>
  <si>
    <t>SVEUKUPNO RASHODI</t>
  </si>
  <si>
    <t xml:space="preserve"> 3</t>
  </si>
  <si>
    <t>Rashodi poslovanja</t>
  </si>
  <si>
    <t xml:space="preserve"> 4</t>
  </si>
  <si>
    <t>Rashodi za nabavu nefinancijske imovine</t>
  </si>
  <si>
    <t>I. OPĆI DIO</t>
  </si>
  <si>
    <t>RAZRED I NAZIV</t>
  </si>
  <si>
    <t>PRIHODI UKUPNO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</si>
  <si>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</si>
  <si>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</si>
  <si>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</si>
  <si>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</si>
  <si>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</si>
  <si>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/ MANJAK</t>
  </si>
  <si>
    <t>B) SAŽETAK RAČUNA FINANCIRANJA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</si>
  <si>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</si>
  <si>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</si>
  <si>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</si>
  <si>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</si>
  <si>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 xml:space="preserve">C) PRENESENI VIŠAK ILI PRENESENI MANJAK </t>
  </si>
  <si>
    <t>NAZIV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</si>
  <si>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</si>
  <si>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</si>
  <si>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</si>
  <si>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</si>
  <si>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</si>
  <si>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
(VIŠAK / MANJAK + NETO FINANCIRANJE)</t>
  </si>
  <si>
    <t>Izvršenje 2023.</t>
  </si>
  <si>
    <t>Tekući plan 2024.</t>
  </si>
  <si>
    <t>Plan 2025.</t>
  </si>
  <si>
    <t xml:space="preserve"> 63</t>
  </si>
  <si>
    <t>Pomoći iz inozemstva i od subjekata unutar općeg proračuna</t>
  </si>
  <si>
    <t xml:space="preserve"> 64</t>
  </si>
  <si>
    <t>Prihodi od imovine</t>
  </si>
  <si>
    <t xml:space="preserve"> 65</t>
  </si>
  <si>
    <t>Prihodi od upravnih i administrativnih pristojbi, pristojbi po posebnim propisima i naknada</t>
  </si>
  <si>
    <t xml:space="preserve"> 66</t>
  </si>
  <si>
    <t>Prihodi od prodaje proizvoda i robe te pruženih usluga, prihodi od donacija i povrati po protestira</t>
  </si>
  <si>
    <t xml:space="preserve"> 67</t>
  </si>
  <si>
    <t>Prihodi iz nadležnog proračuna i od HZZO-a temeljem ugovornih obveza</t>
  </si>
  <si>
    <t xml:space="preserve"> 68</t>
  </si>
  <si>
    <t>Kazne, upravne mjere i ostali prihodi</t>
  </si>
  <si>
    <t xml:space="preserve"> 72</t>
  </si>
  <si>
    <t>Prihodi od prodaje proizvedene dugotrajne imovine</t>
  </si>
  <si>
    <t xml:space="preserve"> 31</t>
  </si>
  <si>
    <t>Rashodi za zaposlene</t>
  </si>
  <si>
    <t xml:space="preserve"> 32</t>
  </si>
  <si>
    <t>Materijalni rashodi</t>
  </si>
  <si>
    <t xml:space="preserve"> 34</t>
  </si>
  <si>
    <t>Financijski rashodi</t>
  </si>
  <si>
    <t xml:space="preserve"> 36</t>
  </si>
  <si>
    <t>Pomoći dane u inozemstvo i unutar općeg proračuna</t>
  </si>
  <si>
    <t xml:space="preserve"> 37</t>
  </si>
  <si>
    <t>Naknade građanima i kućanstvima na temelju osiguranja i druge naknade</t>
  </si>
  <si>
    <t xml:space="preserve"> 38</t>
  </si>
  <si>
    <t>Ostali rashodi</t>
  </si>
  <si>
    <t xml:space="preserve"> 41</t>
  </si>
  <si>
    <t>Rashodi za nabavu neproizvedene dugotrajne imovine</t>
  </si>
  <si>
    <t xml:space="preserve"> 42</t>
  </si>
  <si>
    <t>Rashodi za nabavu proizvedene dugotrajne imovine</t>
  </si>
  <si>
    <t xml:space="preserve"> 45</t>
  </si>
  <si>
    <t>Rashodi za dodatna ulaganja na nefinancijskoj imovini</t>
  </si>
  <si>
    <t>A. RAČUN PRIHODA I RASHODA</t>
  </si>
  <si>
    <t>A1. PRIHODI I RASHODI PREMA EKONOMSKOJ KLASIFIKACIJI</t>
  </si>
  <si>
    <t>A. SAŽETAK RAČUNA PRIHODA I RASHODA</t>
  </si>
  <si>
    <t>Izvor 1.</t>
  </si>
  <si>
    <t>OPĆI PRIHODI I PRIMICI</t>
  </si>
  <si>
    <t>Izvor 1.1.</t>
  </si>
  <si>
    <t>Izvor 1.2.</t>
  </si>
  <si>
    <t>OPĆI PRIHODI I PRIMICI-DECENTRALIZIRANA SREDSTVA</t>
  </si>
  <si>
    <t>Izvor 3.</t>
  </si>
  <si>
    <t>VLASTITI PRIHODI</t>
  </si>
  <si>
    <t>Izvor 3.1.</t>
  </si>
  <si>
    <t>Izvor 4.</t>
  </si>
  <si>
    <t>PRIHODI ZA POSEBNE NAMJENE</t>
  </si>
  <si>
    <t>Izvor 4.3.</t>
  </si>
  <si>
    <t>OSTALI PRIHODI ZA POSEBNE NAMJENE</t>
  </si>
  <si>
    <t>Izvor 5.</t>
  </si>
  <si>
    <t>POMOĆI</t>
  </si>
  <si>
    <t>Izvor 5.1.</t>
  </si>
  <si>
    <t>POMOĆI OD INOZEMNIH VLADA I TIJELA EU</t>
  </si>
  <si>
    <t>Izvor 5.2.</t>
  </si>
  <si>
    <t>POMOĆI IZ DRUGIH PRORAČUNA</t>
  </si>
  <si>
    <t>Izvor 5.4.</t>
  </si>
  <si>
    <t>POMOĆI OD MEĐUNARODNIH ORGANIZACIJA</t>
  </si>
  <si>
    <t>Izvor 5.5.</t>
  </si>
  <si>
    <t>POMOĆI OD IZVANPRORAČUNSKIH KORISNIKA</t>
  </si>
  <si>
    <t>Izvor 5.6.</t>
  </si>
  <si>
    <t>POMOĆI TEMELJEM PRIJENOSA EU SREDSTAVA</t>
  </si>
  <si>
    <t>Izvor 6.</t>
  </si>
  <si>
    <t>DONACIJE</t>
  </si>
  <si>
    <t>Izvor 6.1.</t>
  </si>
  <si>
    <t>Izvor 7.</t>
  </si>
  <si>
    <t>PRIHODI OD PRODAJE ILI ZAMJ. NEF. IMOVINE I NAKN. S NASL. OS</t>
  </si>
  <si>
    <t>Izvor 7.1.</t>
  </si>
  <si>
    <t>Funkcijska 07</t>
  </si>
  <si>
    <t>Zdravstvo</t>
  </si>
  <si>
    <t>Funkcijska 074</t>
  </si>
  <si>
    <t>Službe javnog zdravstva</t>
  </si>
  <si>
    <t>Funkcijska 076</t>
  </si>
  <si>
    <t>Poslovi i usluge zdravstva koji nisu drugdje svrstani</t>
  </si>
  <si>
    <t>RASHODI</t>
  </si>
  <si>
    <t>A3. RASHODI PREMA FUNKCIJSKOJ KLASIFIKACIJI</t>
  </si>
  <si>
    <t>Primici od financijske imovine i zaduživanja</t>
  </si>
  <si>
    <t>Izdaci za financijsku imovinu i otplate zajmova</t>
  </si>
  <si>
    <t>VRSTA PRIMITAKA / IZDATAKA</t>
  </si>
  <si>
    <t>B. RAČUN FINANCIRANJA</t>
  </si>
  <si>
    <t>B1.  RAČUN FINANCIRANJA PREMA EKONOMSKOJ KLASIFIKACIJI</t>
  </si>
  <si>
    <t>B2.  RAČUN FINANCIRANJA PREMA IZVORIMA FINANCIRANJA</t>
  </si>
  <si>
    <t>Program A022110</t>
  </si>
  <si>
    <t>Aktivnost A022110A211001</t>
  </si>
  <si>
    <t>Aktivnost A022110K211001</t>
  </si>
  <si>
    <t>Program A022111</t>
  </si>
  <si>
    <t>Aktivnost A022111A211111</t>
  </si>
  <si>
    <t>Aktivnost A022111T211101</t>
  </si>
  <si>
    <t>Aktivnost A022111T211102</t>
  </si>
  <si>
    <t>Aktivnost A022111T211118</t>
  </si>
  <si>
    <t>Podglava 25755</t>
  </si>
  <si>
    <t>Korisnik K128</t>
  </si>
  <si>
    <t>Razdjel 21</t>
  </si>
  <si>
    <t>Glava 9</t>
  </si>
  <si>
    <t>GRADSKI URED ZA SOCIJALNU ZAŠTITU, ZDRAVSTVO, BRANITELJE I OSOBE S INVALIDITETOM</t>
  </si>
  <si>
    <t>JAVNOZDRAVSTVENE USTANOVE</t>
  </si>
  <si>
    <t>JAVNA UPRAVA I ADMINISTRACIJA</t>
  </si>
  <si>
    <t>REDOVNA DJELATNOST PRORAČUNSKIH KORISNIKA</t>
  </si>
  <si>
    <t>KAPITALNA ULAGANJA U ZDRAVSTVENE USTANOVE</t>
  </si>
  <si>
    <t>OPĆI JAVNOZDRAVSTVENI PROGRAMI</t>
  </si>
  <si>
    <t>PROJEKT RESOCIJALIZACIJE OVISNIKA</t>
  </si>
  <si>
    <t>CROSSCARE - INTERREG SLO - HRV</t>
  </si>
  <si>
    <t>EU PROJEKT SVI ZA PAMĆENJE "SPAM"</t>
  </si>
  <si>
    <t>AKADEMIJA OPORAVKA</t>
  </si>
  <si>
    <t>II. POSEBNI DIO</t>
  </si>
  <si>
    <t>A2. PRIHODI PREMA IZVORIMA FINANCIRANJA</t>
  </si>
  <si>
    <t>Ravnateljica Bolnice</t>
  </si>
  <si>
    <t>prof.prim.dr.sc. Petrana Brečić, dr.med.</t>
  </si>
  <si>
    <t>Povećanje /Smanjenje</t>
  </si>
  <si>
    <t>9 VLASTITI IZVORI</t>
  </si>
  <si>
    <t xml:space="preserve">Novi plan 2025. </t>
  </si>
  <si>
    <t>Aktivnost A121006</t>
  </si>
  <si>
    <t>Nepredviđeni rashodi povezani sa zdravstvom - TELEPSIHIJATRIJA</t>
  </si>
  <si>
    <t xml:space="preserve"> </t>
  </si>
  <si>
    <t>PRIJEDLOG III. REBALANSA</t>
  </si>
  <si>
    <t>INANCIJSKOG PLANA KLINIKE ZA PSIHIJATRIJU VRAPČE  ZA 2025. GODINU</t>
  </si>
  <si>
    <t>FINANCIJSKOG PLANA KLINIKE ZA PSIHIJATRIJU VRAPČE  ZA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</si>
</sst>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1A]#,##0.00;\-#,##0.00"/>
    <numFmt numFmtId="165" formatCode="[$-1041A]#,##0;\-#,##0"/>
    <numFmt numFmtId="166" formatCode="#,##0.00_ ;\-#,##0.00\ 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F5FB"/>
        <bgColor indexed="0"/>
      </patternFill>
    </fill>
    <fill>
      <patternFill patternType="solid">
        <fgColor rgb="FFCAD7EE"/>
        <bgColor indexed="0"/>
      </patternFill>
    </fill>
    <fill>
      <patternFill patternType="solid">
        <fgColor rgb="FFE3EFF9"/>
        <bgColor indexed="0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0">
    <xf numFmtId="0" fontId="0" fillId="0" borderId="0" xfId="0"/>
    <xf numFmtId="0" fontId="3" fillId="0" borderId="0" xfId="0" applyFont="1" applyAlignment="1" applyProtection="1">
      <alignment vertical="top" wrapText="1" readingOrder="1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right" vertical="top" wrapText="1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164" fontId="10" fillId="5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3" fillId="0" borderId="0" xfId="0" applyFont="1"/>
    <xf numFmtId="164" fontId="12" fillId="5" borderId="1" xfId="0" applyNumberFormat="1" applyFont="1" applyFill="1" applyBorder="1" applyAlignment="1" applyProtection="1">
      <alignment vertical="center" wrapText="1" readingOrder="1"/>
      <protection locked="0"/>
    </xf>
    <xf numFmtId="164" fontId="12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" xfId="0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6" borderId="11" xfId="0" applyFont="1" applyFill="1" applyBorder="1" applyAlignment="1" applyProtection="1">
      <alignment horizontal="left" vertical="center" readingOrder="1"/>
      <protection locked="0"/>
    </xf>
    <xf numFmtId="0" fontId="10" fillId="6" borderId="3" xfId="0" applyFont="1" applyFill="1" applyBorder="1" applyAlignment="1" applyProtection="1">
      <alignment vertical="center" readingOrder="1"/>
      <protection locked="0"/>
    </xf>
    <xf numFmtId="0" fontId="11" fillId="3" borderId="11" xfId="0" applyFont="1" applyFill="1" applyBorder="1" applyAlignment="1" applyProtection="1">
      <alignment horizontal="center" vertical="center" readingOrder="1"/>
      <protection locked="0"/>
    </xf>
    <xf numFmtId="0" fontId="11" fillId="3" borderId="3" xfId="0" applyFont="1" applyFill="1" applyBorder="1" applyAlignment="1" applyProtection="1">
      <alignment vertical="center" readingOrder="1"/>
      <protection locked="0"/>
    </xf>
    <xf numFmtId="164" fontId="11" fillId="3" borderId="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3" xfId="0" applyFont="1" applyFill="1" applyBorder="1" applyAlignment="1" applyProtection="1">
      <alignment vertical="center" wrapText="1" readingOrder="1"/>
      <protection locked="0"/>
    </xf>
    <xf numFmtId="0" fontId="11" fillId="3" borderId="12" xfId="0" applyFont="1" applyFill="1" applyBorder="1" applyAlignment="1" applyProtection="1">
      <alignment horizontal="center" vertical="center" readingOrder="1"/>
      <protection locked="0"/>
    </xf>
    <xf numFmtId="0" fontId="11" fillId="3" borderId="13" xfId="0" applyFont="1" applyFill="1" applyBorder="1" applyAlignment="1" applyProtection="1">
      <alignment vertical="center" readingOrder="1"/>
      <protection locked="0"/>
    </xf>
    <xf numFmtId="164" fontId="11" fillId="3" borderId="14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0" fontId="5" fillId="3" borderId="0" xfId="0" applyFont="1" applyFill="1" applyBorder="1" applyAlignment="1" applyProtection="1">
      <alignment horizontal="center" vertical="center" wrapText="1" readingOrder="1"/>
      <protection locked="0"/>
    </xf>
    <xf numFmtId="0" fontId="5" fillId="3" borderId="0" xfId="0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0" xfId="0" applyFont="1" applyFill="1"/>
    <xf numFmtId="0" fontId="7" fillId="4" borderId="0" xfId="0" applyFont="1" applyFill="1" applyAlignment="1" applyProtection="1">
      <alignment horizontal="center" vertical="top" wrapText="1" readingOrder="1"/>
      <protection locked="0"/>
    </xf>
    <xf numFmtId="0" fontId="7" fillId="4" borderId="0" xfId="0" applyFont="1" applyFill="1" applyAlignment="1" applyProtection="1">
      <alignment horizontal="right" vertical="top" wrapText="1" readingOrder="1"/>
      <protection locked="0"/>
    </xf>
    <xf numFmtId="164" fontId="11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0" xfId="0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11" fillId="6" borderId="1" xfId="0" applyFont="1" applyFill="1" applyBorder="1" applyAlignment="1" applyProtection="1">
      <alignment vertical="center" wrapText="1" readingOrder="1"/>
      <protection locked="0"/>
    </xf>
    <xf numFmtId="0" fontId="14" fillId="10" borderId="1" xfId="0" applyFont="1" applyFill="1" applyBorder="1" applyAlignment="1" applyProtection="1">
      <alignment horizontal="left" vertical="center" wrapText="1" readingOrder="1"/>
      <protection locked="0"/>
    </xf>
    <xf numFmtId="164" fontId="12" fillId="10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" xfId="0" applyFont="1" applyFill="1" applyBorder="1" applyAlignment="1" applyProtection="1">
      <alignment horizontal="left" vertical="center" wrapText="1" readingOrder="1"/>
      <protection locked="0"/>
    </xf>
    <xf numFmtId="164" fontId="12" fillId="14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4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" xfId="0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" xfId="0" applyFont="1" applyFill="1" applyBorder="1" applyAlignment="1">
      <alignment vertical="center"/>
    </xf>
    <xf numFmtId="0" fontId="14" fillId="12" borderId="1" xfId="0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5" borderId="6" xfId="0" applyFont="1" applyFill="1" applyBorder="1" applyAlignment="1" applyProtection="1">
      <alignment horizontal="center" vertical="center" wrapText="1" readingOrder="1"/>
      <protection locked="0"/>
    </xf>
    <xf numFmtId="0" fontId="11" fillId="5" borderId="7" xfId="0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readingOrder="1"/>
      <protection locked="0"/>
    </xf>
    <xf numFmtId="0" fontId="12" fillId="5" borderId="8" xfId="0" applyFont="1" applyFill="1" applyBorder="1" applyAlignment="1" applyProtection="1">
      <alignment horizontal="center" vertical="center" readingOrder="1"/>
      <protection locked="0"/>
    </xf>
    <xf numFmtId="0" fontId="14" fillId="10" borderId="16" xfId="0" applyFont="1" applyFill="1" applyBorder="1" applyAlignment="1" applyProtection="1">
      <alignment horizontal="left" vertical="center" wrapText="1" readingOrder="1"/>
      <protection locked="0"/>
    </xf>
    <xf numFmtId="164" fontId="14" fillId="1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6" xfId="0" applyFont="1" applyFill="1" applyBorder="1" applyAlignment="1" applyProtection="1">
      <alignment horizontal="left" vertical="center" wrapText="1" readingOrder="1"/>
      <protection locked="0"/>
    </xf>
    <xf numFmtId="164" fontId="14" fillId="14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8" xfId="0" applyFont="1" applyFill="1" applyBorder="1" applyAlignment="1" applyProtection="1">
      <alignment horizontal="left" vertical="center" wrapText="1" readingOrder="1"/>
      <protection locked="0"/>
    </xf>
    <xf numFmtId="0" fontId="14" fillId="14" borderId="14" xfId="0" applyFont="1" applyFill="1" applyBorder="1" applyAlignment="1" applyProtection="1">
      <alignment horizontal="left" vertical="center" wrapText="1" readingOrder="1"/>
      <protection locked="0"/>
    </xf>
    <xf numFmtId="164" fontId="14" fillId="14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4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9" borderId="19" xfId="0" applyFont="1" applyFill="1" applyBorder="1" applyAlignment="1" applyProtection="1">
      <alignment vertical="center" wrapText="1" readingOrder="1"/>
      <protection locked="0"/>
    </xf>
    <xf numFmtId="164" fontId="14" fillId="9" borderId="19" xfId="0" applyNumberFormat="1" applyFont="1" applyFill="1" applyBorder="1" applyAlignment="1" applyProtection="1">
      <alignment vertical="center" wrapText="1" readingOrder="1"/>
      <protection locked="0"/>
    </xf>
    <xf numFmtId="164" fontId="14" fillId="9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6" xfId="0" applyFont="1" applyFill="1" applyBorder="1" applyAlignment="1" applyProtection="1">
      <alignment vertical="center" wrapText="1" readingOrder="1"/>
      <protection locked="0"/>
    </xf>
    <xf numFmtId="164" fontId="14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4" fillId="12" borderId="16" xfId="0" applyFont="1" applyFill="1" applyBorder="1" applyAlignment="1" applyProtection="1">
      <alignment vertical="center" wrapText="1" readingOrder="1"/>
      <protection locked="0"/>
    </xf>
    <xf numFmtId="164" fontId="14" fillId="12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1" fillId="6" borderId="16" xfId="0" applyFont="1" applyFill="1" applyBorder="1" applyAlignment="1" applyProtection="1">
      <alignment vertical="center" wrapText="1" readingOrder="1"/>
      <protection locked="0"/>
    </xf>
    <xf numFmtId="164" fontId="11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4" fillId="6" borderId="20" xfId="0" applyFont="1" applyFill="1" applyBorder="1" applyAlignment="1" applyProtection="1">
      <alignment vertical="center" wrapText="1" readingOrder="1"/>
      <protection locked="0"/>
    </xf>
    <xf numFmtId="0" fontId="14" fillId="6" borderId="17" xfId="0" applyFont="1" applyFill="1" applyBorder="1" applyAlignment="1" applyProtection="1">
      <alignment vertical="center" wrapText="1" readingOrder="1"/>
      <protection locked="0"/>
    </xf>
    <xf numFmtId="164" fontId="14" fillId="6" borderId="17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6" borderId="21" xfId="0" applyNumberFormat="1" applyFont="1" applyFill="1" applyBorder="1" applyAlignment="1" applyProtection="1">
      <alignment vertical="center" wrapText="1" readingOrder="1"/>
      <protection locked="0"/>
    </xf>
    <xf numFmtId="0" fontId="14" fillId="13" borderId="22" xfId="0" applyFont="1" applyFill="1" applyBorder="1" applyAlignment="1" applyProtection="1">
      <alignment horizontal="left" vertical="center" wrapText="1" readingOrder="1"/>
      <protection locked="0"/>
    </xf>
    <xf numFmtId="0" fontId="14" fillId="13" borderId="23" xfId="0" applyFont="1" applyFill="1" applyBorder="1" applyAlignment="1" applyProtection="1">
      <alignment horizontal="left" vertical="center" wrapText="1" readingOrder="1"/>
      <protection locked="0"/>
    </xf>
    <xf numFmtId="164" fontId="12" fillId="13" borderId="23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3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4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7" xfId="0" applyFont="1" applyFill="1" applyBorder="1" applyAlignment="1">
      <alignment vertical="center"/>
    </xf>
    <xf numFmtId="0" fontId="14" fillId="13" borderId="25" xfId="0" applyFont="1" applyFill="1" applyBorder="1" applyAlignment="1" applyProtection="1">
      <alignment horizontal="left" vertical="center" wrapText="1" readingOrder="1"/>
      <protection locked="0"/>
    </xf>
    <xf numFmtId="0" fontId="14" fillId="13" borderId="26" xfId="0" applyFont="1" applyFill="1" applyBorder="1" applyAlignment="1" applyProtection="1">
      <alignment horizontal="left" vertical="center" wrapText="1" readingOrder="1"/>
      <protection locked="0"/>
    </xf>
    <xf numFmtId="164" fontId="12" fillId="13" borderId="26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7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20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17" xfId="0" applyFont="1" applyFill="1" applyBorder="1" applyAlignment="1" applyProtection="1">
      <alignment vertical="center" wrapText="1" readingOrder="1"/>
      <protection locked="0"/>
    </xf>
    <xf numFmtId="164" fontId="11" fillId="3" borderId="17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21" xfId="0" applyNumberFormat="1" applyFont="1" applyFill="1" applyBorder="1" applyAlignment="1" applyProtection="1">
      <alignment vertical="center" wrapText="1" readingOrder="1"/>
      <protection locked="0"/>
    </xf>
    <xf numFmtId="0" fontId="11" fillId="3" borderId="28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29" xfId="0" applyFont="1" applyFill="1" applyBorder="1" applyAlignment="1" applyProtection="1">
      <alignment vertical="center" wrapText="1" readingOrder="1"/>
      <protection locked="0"/>
    </xf>
    <xf numFmtId="164" fontId="11" fillId="3" borderId="29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3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8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29" xfId="0" applyFont="1" applyFill="1" applyBorder="1" applyAlignment="1" applyProtection="1">
      <alignment vertical="center" wrapText="1" readingOrder="1"/>
      <protection locked="0"/>
    </xf>
    <xf numFmtId="164" fontId="16" fillId="3" borderId="29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7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8" xfId="0" applyFont="1" applyFill="1" applyBorder="1" applyAlignment="1" applyProtection="1">
      <alignment vertical="center" wrapText="1" readingOrder="1"/>
      <protection locked="0"/>
    </xf>
    <xf numFmtId="164" fontId="16" fillId="3" borderId="38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8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9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0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7" xfId="0" applyFont="1" applyFill="1" applyBorder="1" applyAlignment="1" applyProtection="1">
      <alignment vertical="center" wrapText="1" readingOrder="1"/>
      <protection locked="0"/>
    </xf>
    <xf numFmtId="164" fontId="16" fillId="3" borderId="17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21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4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5" xfId="0" applyFont="1" applyFill="1" applyBorder="1" applyAlignment="1" applyProtection="1">
      <alignment vertical="center" wrapText="1" readingOrder="1"/>
      <protection locked="0"/>
    </xf>
    <xf numFmtId="164" fontId="16" fillId="3" borderId="35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5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6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" xfId="0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1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2" xfId="0" applyFont="1" applyFill="1" applyBorder="1" applyAlignment="1" applyProtection="1">
      <alignment vertical="center" wrapText="1" readingOrder="1"/>
      <protection locked="0"/>
    </xf>
    <xf numFmtId="164" fontId="16" fillId="3" borderId="32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2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3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8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4" xfId="0" applyFont="1" applyFill="1" applyBorder="1" applyAlignment="1" applyProtection="1">
      <alignment vertical="center" wrapText="1" readingOrder="1"/>
      <protection locked="0"/>
    </xf>
    <xf numFmtId="164" fontId="16" fillId="3" borderId="14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5" xfId="0" applyNumberFormat="1" applyFont="1" applyFill="1" applyBorder="1" applyAlignment="1" applyProtection="1">
      <alignment vertical="center" wrapText="1" readingOrder="1"/>
      <protection locked="0"/>
    </xf>
    <xf numFmtId="0" fontId="14" fillId="0" borderId="4" xfId="1" applyFont="1" applyBorder="1" applyAlignment="1">
      <alignment horizontal="right" vertical="center"/>
    </xf>
    <xf numFmtId="0" fontId="15" fillId="7" borderId="2" xfId="1" applyNumberFormat="1" applyFont="1" applyFill="1" applyBorder="1" applyAlignment="1" applyProtection="1">
      <alignment vertical="center" wrapText="1"/>
    </xf>
    <xf numFmtId="0" fontId="15" fillId="7" borderId="2" xfId="1" quotePrefix="1" applyNumberFormat="1" applyFont="1" applyFill="1" applyBorder="1" applyAlignment="1" applyProtection="1">
      <alignment vertical="center" wrapText="1"/>
    </xf>
    <xf numFmtId="0" fontId="15" fillId="8" borderId="2" xfId="1" applyNumberFormat="1" applyFont="1" applyFill="1" applyBorder="1" applyAlignment="1" applyProtection="1">
      <alignment vertical="center" wrapText="1"/>
    </xf>
    <xf numFmtId="0" fontId="21" fillId="7" borderId="2" xfId="1" applyNumberFormat="1" applyFont="1" applyFill="1" applyBorder="1" applyAlignment="1" applyProtection="1">
      <alignment vertical="center" wrapText="1"/>
    </xf>
    <xf numFmtId="0" fontId="21" fillId="7" borderId="2" xfId="1" applyFont="1" applyFill="1" applyBorder="1" applyAlignment="1">
      <alignment horizontal="left" vertical="center"/>
    </xf>
    <xf numFmtId="0" fontId="21" fillId="7" borderId="2" xfId="1" quotePrefix="1" applyNumberFormat="1" applyFont="1" applyFill="1" applyBorder="1" applyAlignment="1" applyProtection="1">
      <alignment vertical="center" wrapText="1"/>
    </xf>
    <xf numFmtId="0" fontId="14" fillId="0" borderId="4" xfId="1" applyFont="1" applyBorder="1" applyAlignment="1">
      <alignment horizontal="center" vertical="center"/>
    </xf>
    <xf numFmtId="0" fontId="18" fillId="0" borderId="1" xfId="2" quotePrefix="1" applyFont="1" applyBorder="1" applyAlignment="1">
      <alignment horizontal="center" vertical="center" wrapText="1"/>
    </xf>
    <xf numFmtId="0" fontId="18" fillId="4" borderId="1" xfId="2" applyNumberFormat="1" applyFont="1" applyFill="1" applyBorder="1" applyAlignment="1" applyProtection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center" vertical="center" wrapText="1"/>
    </xf>
    <xf numFmtId="0" fontId="18" fillId="0" borderId="0" xfId="1" applyNumberFormat="1" applyFont="1" applyFill="1" applyBorder="1" applyAlignment="1" applyProtection="1">
      <alignment horizontal="center" vertical="center" wrapText="1"/>
    </xf>
    <xf numFmtId="0" fontId="17" fillId="0" borderId="0" xfId="1" quotePrefix="1" applyNumberFormat="1" applyFont="1" applyFill="1" applyBorder="1" applyAlignment="1" applyProtection="1">
      <alignment horizontal="center" vertical="center" wrapText="1"/>
    </xf>
    <xf numFmtId="0" fontId="15" fillId="0" borderId="0" xfId="1" applyNumberFormat="1" applyFont="1" applyFill="1" applyBorder="1" applyAlignment="1" applyProtection="1">
      <alignment horizontal="center" vertical="center" wrapText="1"/>
    </xf>
    <xf numFmtId="0" fontId="15" fillId="0" borderId="0" xfId="1" quotePrefix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19" fillId="0" borderId="2" xfId="2" quotePrefix="1" applyFont="1" applyBorder="1" applyAlignment="1">
      <alignment horizontal="center" vertical="center" wrapText="1"/>
    </xf>
    <xf numFmtId="0" fontId="19" fillId="0" borderId="2" xfId="1" quotePrefix="1" applyFont="1" applyBorder="1" applyAlignment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3" fontId="19" fillId="7" borderId="1" xfId="1" applyNumberFormat="1" applyFont="1" applyFill="1" applyBorder="1" applyAlignment="1">
      <alignment horizontal="right" vertical="center"/>
    </xf>
    <xf numFmtId="0" fontId="18" fillId="0" borderId="0" xfId="1" applyNumberFormat="1" applyFont="1" applyFill="1" applyBorder="1" applyAlignment="1" applyProtection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17" fillId="0" borderId="1" xfId="1" applyNumberFormat="1" applyFont="1" applyFill="1" applyBorder="1" applyAlignment="1" applyProtection="1">
      <alignment horizontal="right" vertical="center" wrapText="1"/>
    </xf>
    <xf numFmtId="3" fontId="17" fillId="7" borderId="1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 wrapText="1"/>
    </xf>
    <xf numFmtId="3" fontId="15" fillId="8" borderId="2" xfId="1" quotePrefix="1" applyNumberFormat="1" applyFont="1" applyFill="1" applyBorder="1" applyAlignment="1">
      <alignment horizontal="right" vertical="center"/>
    </xf>
    <xf numFmtId="3" fontId="15" fillId="8" borderId="1" xfId="1" applyNumberFormat="1" applyFont="1" applyFill="1" applyBorder="1" applyAlignment="1" applyProtection="1">
      <alignment horizontal="right" vertical="center" wrapText="1"/>
    </xf>
    <xf numFmtId="3" fontId="15" fillId="7" borderId="2" xfId="1" quotePrefix="1" applyNumberFormat="1" applyFont="1" applyFill="1" applyBorder="1" applyAlignment="1">
      <alignment horizontal="right" vertical="center"/>
    </xf>
    <xf numFmtId="3" fontId="15" fillId="7" borderId="1" xfId="1" quotePrefix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3" fontId="17" fillId="7" borderId="2" xfId="1" quotePrefix="1" applyNumberFormat="1" applyFont="1" applyFill="1" applyBorder="1" applyAlignment="1">
      <alignment horizontal="right" vertical="center"/>
    </xf>
    <xf numFmtId="3" fontId="17" fillId="7" borderId="1" xfId="1" quotePrefix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18" fillId="0" borderId="1" xfId="1" applyNumberFormat="1" applyFont="1" applyFill="1" applyBorder="1" applyAlignment="1">
      <alignment horizontal="right" vertical="center"/>
    </xf>
    <xf numFmtId="165" fontId="18" fillId="0" borderId="1" xfId="1" applyNumberFormat="1" applyFont="1" applyFill="1" applyBorder="1" applyAlignment="1" applyProtection="1">
      <alignment horizontal="right" vertical="center" wrapText="1"/>
    </xf>
    <xf numFmtId="165" fontId="18" fillId="0" borderId="1" xfId="1" applyNumberFormat="1" applyFont="1" applyBorder="1" applyAlignment="1">
      <alignment horizontal="right" vertical="center"/>
    </xf>
    <xf numFmtId="0" fontId="8" fillId="0" borderId="2" xfId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Fill="1" applyBorder="1" applyAlignment="1">
      <alignment horizontal="left" vertical="center" indent="1"/>
    </xf>
    <xf numFmtId="0" fontId="8" fillId="0" borderId="2" xfId="1" quotePrefix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Border="1" applyAlignment="1">
      <alignment horizontal="left" vertical="center" indent="1"/>
    </xf>
    <xf numFmtId="0" fontId="20" fillId="0" borderId="0" xfId="0" applyFont="1" applyAlignment="1" applyProtection="1">
      <alignment horizontal="left" vertical="top" wrapText="1" readingOrder="1"/>
      <protection locked="0"/>
    </xf>
    <xf numFmtId="0" fontId="15" fillId="0" borderId="2" xfId="1" quotePrefix="1" applyFont="1" applyBorder="1" applyAlignment="1">
      <alignment horizontal="left" vertical="center" indent="1"/>
    </xf>
    <xf numFmtId="0" fontId="12" fillId="3" borderId="7" xfId="0" applyFont="1" applyFill="1" applyBorder="1" applyAlignment="1" applyProtection="1">
      <alignment horizontal="center" vertical="center" readingOrder="1"/>
      <protection locked="0"/>
    </xf>
    <xf numFmtId="0" fontId="12" fillId="3" borderId="8" xfId="0" applyFont="1" applyFill="1" applyBorder="1" applyAlignment="1" applyProtection="1">
      <alignment horizontal="center" vertical="center" readingOrder="1"/>
      <protection locked="0"/>
    </xf>
    <xf numFmtId="0" fontId="11" fillId="3" borderId="11" xfId="0" applyFont="1" applyFill="1" applyBorder="1" applyAlignment="1" applyProtection="1">
      <alignment horizontal="left" vertical="center" indent="1" readingOrder="1"/>
      <protection locked="0"/>
    </xf>
    <xf numFmtId="0" fontId="11" fillId="3" borderId="11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2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3" xfId="0" applyFont="1" applyFill="1" applyBorder="1" applyAlignment="1" applyProtection="1">
      <alignment vertical="center" wrapText="1" readingOrder="1"/>
      <protection locked="0"/>
    </xf>
    <xf numFmtId="0" fontId="4" fillId="0" borderId="0" xfId="0" applyFont="1" applyAlignment="1">
      <alignment horizontal="center" vertical="center"/>
    </xf>
    <xf numFmtId="4" fontId="11" fillId="3" borderId="42" xfId="0" applyNumberFormat="1" applyFont="1" applyFill="1" applyBorder="1" applyAlignment="1" applyProtection="1">
      <alignment vertical="center" readingOrder="1"/>
      <protection locked="0"/>
    </xf>
    <xf numFmtId="164" fontId="11" fillId="3" borderId="42" xfId="0" applyNumberFormat="1" applyFont="1" applyFill="1" applyBorder="1" applyAlignment="1" applyProtection="1">
      <alignment vertical="center" readingOrder="1"/>
      <protection locked="0"/>
    </xf>
    <xf numFmtId="0" fontId="14" fillId="9" borderId="43" xfId="0" applyFont="1" applyFill="1" applyBorder="1" applyAlignment="1" applyProtection="1">
      <alignment vertical="center" wrapText="1" readingOrder="1"/>
      <protection locked="0"/>
    </xf>
    <xf numFmtId="164" fontId="14" fillId="9" borderId="44" xfId="0" applyNumberFormat="1" applyFont="1" applyFill="1" applyBorder="1" applyAlignment="1" applyProtection="1">
      <alignment vertical="center" wrapText="1" readingOrder="1"/>
      <protection locked="0"/>
    </xf>
    <xf numFmtId="0" fontId="2" fillId="0" borderId="0" xfId="1" applyFont="1" applyFill="1" applyBorder="1" applyAlignment="1" applyProtection="1">
      <alignment horizontal="center" vertical="center" wrapText="1"/>
    </xf>
    <xf numFmtId="166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166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166" fontId="11" fillId="3" borderId="10" xfId="0" applyNumberFormat="1" applyFont="1" applyFill="1" applyBorder="1" applyAlignment="1" applyProtection="1">
      <alignment vertical="center" wrapText="1" readingOrder="1"/>
      <protection locked="0"/>
    </xf>
    <xf numFmtId="166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166" fontId="10" fillId="5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0" xfId="0" applyFont="1" applyFill="1" applyBorder="1" applyAlignment="1" applyProtection="1">
      <alignment horizontal="center" vertical="center" readingOrder="1"/>
      <protection locked="0"/>
    </xf>
    <xf numFmtId="0" fontId="11" fillId="3" borderId="0" xfId="0" applyFont="1" applyFill="1" applyBorder="1" applyAlignment="1" applyProtection="1">
      <alignment vertical="center" readingOrder="1"/>
      <protection locked="0"/>
    </xf>
    <xf numFmtId="164" fontId="11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3" borderId="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2" xfId="0" applyFont="1" applyFill="1" applyBorder="1" applyAlignment="1" applyProtection="1">
      <alignment horizontal="center" vertical="center" readingOrder="1"/>
      <protection locked="0"/>
    </xf>
    <xf numFmtId="166" fontId="11" fillId="3" borderId="1" xfId="0" applyNumberFormat="1" applyFont="1" applyFill="1" applyBorder="1" applyAlignment="1" applyProtection="1">
      <alignment vertical="center" wrapText="1" readingOrder="1"/>
      <protection locked="0"/>
    </xf>
    <xf numFmtId="4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4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4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horizontal="left" vertical="center" wrapText="1" readingOrder="1"/>
      <protection locked="0"/>
    </xf>
    <xf numFmtId="0" fontId="2" fillId="0" borderId="0" xfId="1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vertical="center"/>
    </xf>
    <xf numFmtId="0" fontId="11" fillId="3" borderId="20" xfId="0" applyFont="1" applyFill="1" applyBorder="1" applyAlignment="1" applyProtection="1">
      <alignment vertical="center" wrapText="1" readingOrder="1"/>
      <protection locked="0"/>
    </xf>
    <xf numFmtId="0" fontId="16" fillId="3" borderId="45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46" xfId="0" applyFont="1" applyFill="1" applyBorder="1" applyAlignment="1" applyProtection="1">
      <alignment vertical="center" wrapText="1" readingOrder="1"/>
      <protection locked="0"/>
    </xf>
    <xf numFmtId="164" fontId="16" fillId="3" borderId="46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46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47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3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0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2" borderId="10" xfId="0" applyNumberFormat="1" applyFont="1" applyFill="1" applyBorder="1" applyAlignment="1" applyProtection="1">
      <alignment horizontal="right" vertical="center" wrapText="1" readingOrder="1"/>
      <protection locked="0"/>
    </xf>
    <xf numFmtId="3" fontId="18" fillId="0" borderId="1" xfId="1" applyNumberFormat="1" applyFont="1" applyFill="1" applyBorder="1" applyAlignment="1" applyProtection="1">
      <alignment horizontal="right" vertical="center" wrapText="1"/>
    </xf>
    <xf numFmtId="166" fontId="4" fillId="0" borderId="0" xfId="0" applyNumberFormat="1" applyFont="1"/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readingOrder="1"/>
      <protection locked="0"/>
    </xf>
    <xf numFmtId="0" fontId="12" fillId="2" borderId="7" xfId="0" applyFont="1" applyFill="1" applyBorder="1" applyAlignment="1" applyProtection="1">
      <alignment horizontal="center" vertical="center" readingOrder="1"/>
      <protection locked="0"/>
    </xf>
    <xf numFmtId="0" fontId="10" fillId="5" borderId="16" xfId="0" applyFont="1" applyFill="1" applyBorder="1" applyAlignment="1" applyProtection="1">
      <alignment horizontal="center" vertical="center" readingOrder="1"/>
      <protection locked="0"/>
    </xf>
    <xf numFmtId="0" fontId="10" fillId="5" borderId="1" xfId="0" applyFont="1" applyFill="1" applyBorder="1" applyAlignment="1" applyProtection="1">
      <alignment horizontal="center" vertical="center" readingOrder="1"/>
      <protection locked="0"/>
    </xf>
    <xf numFmtId="0" fontId="12" fillId="5" borderId="9" xfId="0" applyFont="1" applyFill="1" applyBorder="1" applyAlignment="1" applyProtection="1">
      <alignment horizontal="center" vertical="center" readingOrder="1"/>
      <protection locked="0"/>
    </xf>
    <xf numFmtId="0" fontId="12" fillId="5" borderId="5" xfId="0" applyFont="1" applyFill="1" applyBorder="1" applyAlignment="1" applyProtection="1">
      <alignment horizontal="center" vertical="center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9" fillId="0" borderId="0" xfId="0" applyFont="1" applyAlignment="1">
      <alignment horizontal="center"/>
    </xf>
    <xf numFmtId="0" fontId="12" fillId="2" borderId="40" xfId="0" applyFont="1" applyFill="1" applyBorder="1" applyAlignment="1" applyProtection="1">
      <alignment horizontal="center" vertical="center" readingOrder="1"/>
      <protection locked="0"/>
    </xf>
    <xf numFmtId="0" fontId="12" fillId="2" borderId="41" xfId="0" applyFont="1" applyFill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wrapText="1" readingOrder="1"/>
      <protection locked="0"/>
    </xf>
    <xf numFmtId="0" fontId="4" fillId="0" borderId="48" xfId="0" applyFont="1" applyBorder="1" applyAlignment="1">
      <alignment horizontal="center" vertical="center"/>
    </xf>
  </cellXfs>
  <cellStyles count="3">
    <cellStyle name="Normal" xfId="0" builtinId="0"/>
    <cellStyle name="Normalno 2 2" xfId="2"/>
    <cellStyle name="Normalno 3" xfId="1"/>
  </cellStyles>
  <dxfs count="0"/>
  <tableStyles count="0" defaultTableStyle="TableStyleMedium2" defaultPivotStyle="PivotStyleLight16"/>
  <colors>
    <mruColors>
      <color rgb="FFE3EFF9"/>
      <color rgb="FFCADCF6"/>
      <color rgb="FFCAD7EE"/>
      <color rgb="FFC2D1EC"/>
      <color rgb="FFB6C8E8"/>
      <color rgb="FF9CB4E0"/>
      <color rgb="FFF3F5FB"/>
      <color rgb="FFE6EBF6"/>
      <color rgb="FFE9ED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view="pageBreakPreview" topLeftCell="A16" zoomScale="60" zoomScaleNormal="110" workbookViewId="0">
      <selection activeCell="H1" sqref="H1"/>
    </sheetView>
  </sheetViews>
  <sheetFormatPr defaultRowHeight="12.75" x14ac:dyDescent="0.2"/>
  <cols>
    <col min="1" max="1" width="44.140625" style="181" customWidth="1"/>
    <col min="2" max="3" width="18.7109375" style="181" hidden="1" customWidth="1"/>
    <col min="4" max="5" width="25.7109375" style="181" hidden="1" customWidth="1"/>
    <col min="6" max="6" width="25.7109375" style="181" customWidth="1"/>
    <col min="7" max="8" width="20.7109375" style="6" customWidth="1"/>
    <col min="9" max="16384" width="9.140625" style="6"/>
  </cols>
  <sheetData>
    <row r="1" spans="1:9" ht="15.75" customHeight="1" x14ac:dyDescent="0.2">
      <c r="A1" s="189" t="s">
        <v>0</v>
      </c>
    </row>
    <row r="2" spans="1:9" ht="15.75" customHeight="1" x14ac:dyDescent="0.2">
      <c r="A2" s="189" t="s">
        <v>1</v>
      </c>
    </row>
    <row r="3" spans="1:9" ht="15.75" customHeight="1" x14ac:dyDescent="0.2">
      <c r="A3" s="189" t="s">
        <v>2</v>
      </c>
    </row>
    <row r="5" spans="1:9" ht="17.25" customHeight="1" x14ac:dyDescent="0.2">
      <c r="A5" s="234" t="s">
        <v>151</v>
      </c>
      <c r="B5" s="234"/>
      <c r="C5" s="234"/>
      <c r="D5" s="234"/>
      <c r="E5" s="234"/>
      <c r="F5" s="234"/>
      <c r="G5" s="234"/>
      <c r="H5" s="234"/>
    </row>
    <row r="6" spans="1:9" ht="15.75" customHeight="1" x14ac:dyDescent="0.2">
      <c r="A6" s="234" t="s">
        <v>153</v>
      </c>
      <c r="B6" s="234"/>
      <c r="C6" s="234"/>
      <c r="D6" s="234"/>
      <c r="E6" s="234"/>
      <c r="F6" s="234"/>
      <c r="G6" s="234"/>
      <c r="H6" s="234"/>
      <c r="I6" s="219"/>
    </row>
    <row r="7" spans="1:9" ht="15.75" customHeight="1" x14ac:dyDescent="0.2">
      <c r="A7" s="202"/>
      <c r="B7" s="202"/>
      <c r="C7" s="202"/>
      <c r="D7" s="202"/>
      <c r="E7" s="202"/>
      <c r="F7" s="202"/>
      <c r="G7" s="219"/>
      <c r="H7" s="219"/>
      <c r="I7" s="219"/>
    </row>
    <row r="8" spans="1:9" ht="15.75" customHeight="1" x14ac:dyDescent="0.2">
      <c r="A8" s="234" t="s">
        <v>15</v>
      </c>
      <c r="B8" s="234"/>
      <c r="C8" s="234"/>
      <c r="D8" s="234"/>
      <c r="E8" s="234"/>
      <c r="F8" s="234"/>
      <c r="G8" s="234"/>
      <c r="H8" s="234"/>
    </row>
    <row r="10" spans="1:9" ht="15.75" customHeight="1" x14ac:dyDescent="0.2">
      <c r="A10" s="234" t="s">
        <v>74</v>
      </c>
      <c r="B10" s="234"/>
      <c r="C10" s="234"/>
      <c r="D10" s="234"/>
      <c r="E10" s="234"/>
      <c r="F10" s="234"/>
      <c r="G10" s="234"/>
      <c r="H10" s="234"/>
    </row>
    <row r="11" spans="1:9" x14ac:dyDescent="0.2">
      <c r="A11" s="165"/>
      <c r="B11" s="154"/>
      <c r="C11" s="154"/>
      <c r="D11" s="154"/>
      <c r="E11" s="154"/>
      <c r="F11" s="147"/>
    </row>
    <row r="12" spans="1:9" ht="24.95" customHeight="1" x14ac:dyDescent="0.2">
      <c r="A12" s="163" t="s">
        <v>16</v>
      </c>
      <c r="B12" s="166" t="s">
        <v>37</v>
      </c>
      <c r="C12" s="166" t="s">
        <v>38</v>
      </c>
      <c r="F12" s="166" t="s">
        <v>39</v>
      </c>
      <c r="G12" s="166" t="s">
        <v>145</v>
      </c>
      <c r="H12" s="166" t="s">
        <v>147</v>
      </c>
    </row>
    <row r="13" spans="1:9" x14ac:dyDescent="0.2">
      <c r="A13" s="155">
        <v>1</v>
      </c>
      <c r="B13" s="155">
        <v>2</v>
      </c>
      <c r="C13" s="155">
        <v>3</v>
      </c>
      <c r="D13" s="156">
        <v>2</v>
      </c>
      <c r="E13" s="156">
        <v>3</v>
      </c>
      <c r="F13" s="156">
        <v>2</v>
      </c>
      <c r="G13" s="156">
        <v>3</v>
      </c>
      <c r="H13" s="156">
        <v>4</v>
      </c>
    </row>
    <row r="14" spans="1:9" ht="24.95" customHeight="1" x14ac:dyDescent="0.2">
      <c r="A14" s="151" t="s">
        <v>17</v>
      </c>
      <c r="B14" s="167">
        <f>B15+B16</f>
        <v>24822877.870000001</v>
      </c>
      <c r="C14" s="167">
        <v>31629200</v>
      </c>
      <c r="D14" s="167">
        <f t="shared" ref="D14" si="0">D15+D16</f>
        <v>33112890</v>
      </c>
      <c r="E14" s="167">
        <f>E15+E16+E17</f>
        <v>211400</v>
      </c>
      <c r="F14" s="167">
        <f>F15+F16+F17</f>
        <v>33324290</v>
      </c>
      <c r="G14" s="167">
        <f>+G15</f>
        <v>81400</v>
      </c>
      <c r="H14" s="167">
        <f>+F14+G14</f>
        <v>33405690</v>
      </c>
    </row>
    <row r="15" spans="1:9" ht="24.95" customHeight="1" x14ac:dyDescent="0.2">
      <c r="A15" s="185" t="s">
        <v>18</v>
      </c>
      <c r="B15" s="182">
        <v>24822614.940000001</v>
      </c>
      <c r="C15" s="182">
        <v>31627700</v>
      </c>
      <c r="D15" s="182">
        <v>33112390</v>
      </c>
      <c r="E15" s="182">
        <f>+F15-D15</f>
        <v>125500</v>
      </c>
      <c r="F15" s="183">
        <v>33237890</v>
      </c>
      <c r="G15" s="182">
        <f>+-75000-130000+27900+40000+17000+1500+200000</f>
        <v>81400</v>
      </c>
      <c r="H15" s="231">
        <f t="shared" ref="H15:H20" si="1">+F15+G15</f>
        <v>33319290</v>
      </c>
    </row>
    <row r="16" spans="1:9" ht="24.95" customHeight="1" x14ac:dyDescent="0.2">
      <c r="A16" s="186" t="s">
        <v>19</v>
      </c>
      <c r="B16" s="184">
        <v>262.93</v>
      </c>
      <c r="C16" s="184">
        <v>1500</v>
      </c>
      <c r="D16" s="184">
        <v>500</v>
      </c>
      <c r="E16" s="182">
        <f t="shared" ref="E16:E17" si="2">+F16-D16</f>
        <v>0</v>
      </c>
      <c r="F16" s="183">
        <v>500</v>
      </c>
      <c r="G16" s="182"/>
      <c r="H16" s="231">
        <f t="shared" si="1"/>
        <v>500</v>
      </c>
    </row>
    <row r="17" spans="1:11" ht="24.95" customHeight="1" x14ac:dyDescent="0.2">
      <c r="A17" s="186" t="s">
        <v>146</v>
      </c>
      <c r="B17" s="184"/>
      <c r="C17" s="184"/>
      <c r="D17" s="184">
        <v>0</v>
      </c>
      <c r="E17" s="182">
        <f t="shared" si="2"/>
        <v>85900</v>
      </c>
      <c r="F17" s="183">
        <v>85900</v>
      </c>
      <c r="G17" s="182"/>
      <c r="H17" s="231">
        <f t="shared" si="1"/>
        <v>85900</v>
      </c>
    </row>
    <row r="18" spans="1:11" ht="24.95" customHeight="1" x14ac:dyDescent="0.2">
      <c r="A18" s="152" t="s">
        <v>20</v>
      </c>
      <c r="B18" s="167">
        <f>B19+B20</f>
        <v>23280666.170000002</v>
      </c>
      <c r="C18" s="167">
        <f>+C19+C20</f>
        <v>30554200</v>
      </c>
      <c r="D18" s="167">
        <f t="shared" ref="D18:F18" si="3">D19+D20</f>
        <v>33112890</v>
      </c>
      <c r="E18" s="167">
        <f t="shared" si="3"/>
        <v>211400</v>
      </c>
      <c r="F18" s="167">
        <f t="shared" si="3"/>
        <v>33324290</v>
      </c>
      <c r="G18" s="167">
        <f>+G19+G20</f>
        <v>-657000</v>
      </c>
      <c r="H18" s="167">
        <f t="shared" si="1"/>
        <v>32667290</v>
      </c>
    </row>
    <row r="19" spans="1:11" ht="24.95" customHeight="1" x14ac:dyDescent="0.2">
      <c r="A19" s="187" t="s">
        <v>21</v>
      </c>
      <c r="B19" s="182">
        <v>22889915.460000001</v>
      </c>
      <c r="C19" s="182">
        <v>29486710</v>
      </c>
      <c r="D19" s="182">
        <v>31946890</v>
      </c>
      <c r="E19" s="182">
        <f>+F19-D19</f>
        <v>33540</v>
      </c>
      <c r="F19" s="183">
        <v>31980430</v>
      </c>
      <c r="G19" s="182">
        <f>-6500-100000</f>
        <v>-106500</v>
      </c>
      <c r="H19" s="231">
        <f t="shared" si="1"/>
        <v>31873930</v>
      </c>
      <c r="K19" s="6" t="s">
        <v>150</v>
      </c>
    </row>
    <row r="20" spans="1:11" ht="24.95" customHeight="1" x14ac:dyDescent="0.2">
      <c r="A20" s="188" t="s">
        <v>22</v>
      </c>
      <c r="B20" s="184">
        <v>390750.71</v>
      </c>
      <c r="C20" s="184">
        <v>1067490</v>
      </c>
      <c r="D20" s="184">
        <v>1166000</v>
      </c>
      <c r="E20" s="182">
        <f>+F20-D20</f>
        <v>177860</v>
      </c>
      <c r="F20" s="183">
        <v>1343860</v>
      </c>
      <c r="G20" s="182">
        <v>-550500</v>
      </c>
      <c r="H20" s="231">
        <f t="shared" si="1"/>
        <v>793360</v>
      </c>
    </row>
    <row r="21" spans="1:11" ht="24.95" customHeight="1" x14ac:dyDescent="0.2">
      <c r="A21" s="153" t="s">
        <v>23</v>
      </c>
      <c r="B21" s="167">
        <f>B14-B18</f>
        <v>1542211.6999999993</v>
      </c>
      <c r="C21" s="167">
        <f t="shared" ref="C21:F21" si="4">C14-C18</f>
        <v>1075000</v>
      </c>
      <c r="D21" s="167">
        <f t="shared" si="4"/>
        <v>0</v>
      </c>
      <c r="E21" s="167">
        <f>E14-E18</f>
        <v>0</v>
      </c>
      <c r="F21" s="167">
        <f t="shared" si="4"/>
        <v>0</v>
      </c>
      <c r="G21" s="167">
        <f>+G14-G18</f>
        <v>738400</v>
      </c>
      <c r="H21" s="167">
        <f>+H14-H18</f>
        <v>738400</v>
      </c>
    </row>
    <row r="22" spans="1:11" x14ac:dyDescent="0.2">
      <c r="A22" s="157"/>
      <c r="B22" s="158"/>
      <c r="C22" s="158"/>
      <c r="D22" s="168"/>
      <c r="E22" s="168"/>
      <c r="F22" s="168"/>
    </row>
    <row r="23" spans="1:11" ht="15.75" customHeight="1" x14ac:dyDescent="0.2">
      <c r="A23" s="237" t="s">
        <v>24</v>
      </c>
      <c r="B23" s="237"/>
      <c r="C23" s="237"/>
      <c r="D23" s="237"/>
      <c r="E23" s="237"/>
      <c r="F23" s="237"/>
      <c r="G23" s="237"/>
      <c r="H23" s="237"/>
    </row>
    <row r="24" spans="1:11" x14ac:dyDescent="0.2">
      <c r="A24" s="157"/>
      <c r="B24" s="158"/>
      <c r="C24" s="158"/>
      <c r="D24" s="168"/>
      <c r="E24" s="168"/>
      <c r="F24" s="168"/>
    </row>
    <row r="25" spans="1:11" ht="24.95" customHeight="1" x14ac:dyDescent="0.2">
      <c r="A25" s="163" t="s">
        <v>16</v>
      </c>
      <c r="B25" s="166" t="s">
        <v>37</v>
      </c>
      <c r="C25" s="166" t="s">
        <v>38</v>
      </c>
      <c r="F25" s="166" t="s">
        <v>39</v>
      </c>
      <c r="G25" s="166" t="s">
        <v>145</v>
      </c>
      <c r="H25" s="166" t="s">
        <v>147</v>
      </c>
    </row>
    <row r="26" spans="1:11" x14ac:dyDescent="0.2">
      <c r="A26" s="155">
        <v>1</v>
      </c>
      <c r="B26" s="155">
        <v>2</v>
      </c>
      <c r="C26" s="155">
        <v>3</v>
      </c>
      <c r="F26" s="156">
        <v>2</v>
      </c>
      <c r="G26" s="156">
        <v>3</v>
      </c>
      <c r="H26" s="156">
        <v>4</v>
      </c>
    </row>
    <row r="27" spans="1:11" ht="24.95" customHeight="1" x14ac:dyDescent="0.2">
      <c r="A27" s="190" t="s">
        <v>25</v>
      </c>
      <c r="B27" s="169">
        <v>0</v>
      </c>
      <c r="C27" s="169">
        <v>0</v>
      </c>
      <c r="D27" s="169">
        <v>0</v>
      </c>
      <c r="E27" s="169">
        <v>0</v>
      </c>
      <c r="F27" s="170">
        <v>0</v>
      </c>
      <c r="G27" s="169">
        <v>0</v>
      </c>
      <c r="H27" s="170">
        <v>0</v>
      </c>
    </row>
    <row r="28" spans="1:11" ht="24.95" customHeight="1" x14ac:dyDescent="0.2">
      <c r="A28" s="190" t="s">
        <v>26</v>
      </c>
      <c r="B28" s="169">
        <v>0</v>
      </c>
      <c r="C28" s="169">
        <v>0</v>
      </c>
      <c r="D28" s="169">
        <v>0</v>
      </c>
      <c r="E28" s="169">
        <v>0</v>
      </c>
      <c r="F28" s="170">
        <v>0</v>
      </c>
      <c r="G28" s="169">
        <v>0</v>
      </c>
      <c r="H28" s="170">
        <v>0</v>
      </c>
    </row>
    <row r="29" spans="1:11" ht="24.95" customHeight="1" x14ac:dyDescent="0.2">
      <c r="A29" s="149" t="s">
        <v>27</v>
      </c>
      <c r="B29" s="171">
        <f>B27-B28</f>
        <v>0</v>
      </c>
      <c r="C29" s="171">
        <f t="shared" ref="C29:F29" si="5">C27-C28</f>
        <v>0</v>
      </c>
      <c r="D29" s="171">
        <f t="shared" si="5"/>
        <v>0</v>
      </c>
      <c r="E29" s="171">
        <f t="shared" si="5"/>
        <v>0</v>
      </c>
      <c r="F29" s="171">
        <f t="shared" si="5"/>
        <v>0</v>
      </c>
      <c r="G29" s="171">
        <v>0</v>
      </c>
      <c r="H29" s="171">
        <v>0</v>
      </c>
    </row>
    <row r="30" spans="1:11" ht="24.95" customHeight="1" x14ac:dyDescent="0.2">
      <c r="A30" s="149" t="s">
        <v>28</v>
      </c>
      <c r="B30" s="171">
        <f>B21+B29</f>
        <v>1542211.6999999993</v>
      </c>
      <c r="C30" s="171">
        <f t="shared" ref="C30:F30" si="6">C21+C29</f>
        <v>1075000</v>
      </c>
      <c r="D30" s="171">
        <f t="shared" si="6"/>
        <v>0</v>
      </c>
      <c r="E30" s="171">
        <f>E21+E29</f>
        <v>0</v>
      </c>
      <c r="F30" s="171">
        <f t="shared" si="6"/>
        <v>0</v>
      </c>
      <c r="G30" s="171">
        <v>738400</v>
      </c>
      <c r="H30" s="171">
        <f>+H21</f>
        <v>738400</v>
      </c>
    </row>
    <row r="31" spans="1:11" x14ac:dyDescent="0.2">
      <c r="A31" s="159"/>
      <c r="B31" s="158"/>
      <c r="C31" s="158"/>
      <c r="D31" s="168"/>
      <c r="E31" s="168"/>
      <c r="F31" s="168"/>
    </row>
    <row r="32" spans="1:11" ht="15.75" customHeight="1" x14ac:dyDescent="0.2">
      <c r="A32" s="237" t="s">
        <v>29</v>
      </c>
      <c r="B32" s="237"/>
      <c r="C32" s="237"/>
      <c r="D32" s="237"/>
      <c r="E32" s="237"/>
      <c r="F32" s="237"/>
      <c r="G32" s="237"/>
      <c r="H32" s="237"/>
    </row>
    <row r="33" spans="1:8" x14ac:dyDescent="0.2">
      <c r="A33" s="157"/>
      <c r="B33" s="172"/>
      <c r="C33" s="172"/>
      <c r="D33" s="172"/>
      <c r="E33" s="172"/>
      <c r="F33" s="172"/>
    </row>
    <row r="34" spans="1:8" ht="24.95" customHeight="1" x14ac:dyDescent="0.2">
      <c r="A34" s="164" t="s">
        <v>30</v>
      </c>
      <c r="B34" s="166" t="s">
        <v>37</v>
      </c>
      <c r="C34" s="166" t="s">
        <v>38</v>
      </c>
      <c r="F34" s="166" t="s">
        <v>39</v>
      </c>
      <c r="G34" s="166" t="s">
        <v>145</v>
      </c>
      <c r="H34" s="166" t="s">
        <v>147</v>
      </c>
    </row>
    <row r="35" spans="1:8" x14ac:dyDescent="0.2">
      <c r="A35" s="155">
        <v>1</v>
      </c>
      <c r="B35" s="155">
        <v>2</v>
      </c>
      <c r="C35" s="155">
        <v>3</v>
      </c>
      <c r="F35" s="156">
        <v>2</v>
      </c>
      <c r="G35" s="156">
        <v>3</v>
      </c>
      <c r="H35" s="156">
        <v>4</v>
      </c>
    </row>
    <row r="36" spans="1:8" ht="24.95" customHeight="1" x14ac:dyDescent="0.2">
      <c r="A36" s="150" t="s">
        <v>31</v>
      </c>
      <c r="B36" s="173">
        <v>-2864000.83</v>
      </c>
      <c r="C36" s="173">
        <v>-1321789</v>
      </c>
      <c r="D36" s="173">
        <v>0</v>
      </c>
      <c r="E36" s="173">
        <v>85900</v>
      </c>
      <c r="F36" s="174">
        <v>85900</v>
      </c>
      <c r="G36" s="173"/>
      <c r="H36" s="174"/>
    </row>
    <row r="37" spans="1:8" ht="24.95" customHeight="1" x14ac:dyDescent="0.2">
      <c r="A37" s="149" t="s">
        <v>32</v>
      </c>
      <c r="B37" s="175">
        <f>B30+B36</f>
        <v>-1321789.1300000008</v>
      </c>
      <c r="C37" s="175">
        <v>0</v>
      </c>
      <c r="D37" s="175">
        <f t="shared" ref="D37" si="7">D30+D36</f>
        <v>0</v>
      </c>
      <c r="E37" s="175">
        <v>0</v>
      </c>
      <c r="F37" s="176">
        <v>0</v>
      </c>
      <c r="G37" s="175"/>
      <c r="H37" s="176"/>
    </row>
    <row r="38" spans="1:8" ht="41.25" customHeight="1" x14ac:dyDescent="0.2">
      <c r="A38" s="148" t="s">
        <v>33</v>
      </c>
      <c r="B38" s="175">
        <f>B21+B29+B36-B37</f>
        <v>0</v>
      </c>
      <c r="C38" s="175">
        <f>C21+C29+C36-C37</f>
        <v>-246789</v>
      </c>
      <c r="D38" s="175">
        <f t="shared" ref="D38:F38" si="8">D21+D29+D36-D37</f>
        <v>0</v>
      </c>
      <c r="E38" s="175">
        <f>E21+E29+E36-E37</f>
        <v>85900</v>
      </c>
      <c r="F38" s="176">
        <f t="shared" si="8"/>
        <v>85900</v>
      </c>
      <c r="G38" s="175"/>
      <c r="H38" s="176"/>
    </row>
    <row r="39" spans="1:8" x14ac:dyDescent="0.2">
      <c r="A39" s="160"/>
      <c r="B39" s="177"/>
      <c r="C39" s="177"/>
      <c r="D39" s="177"/>
      <c r="E39" s="177"/>
      <c r="F39" s="177"/>
    </row>
    <row r="40" spans="1:8" ht="15.75" customHeight="1" x14ac:dyDescent="0.2">
      <c r="A40" s="236" t="s">
        <v>34</v>
      </c>
      <c r="B40" s="236"/>
      <c r="C40" s="236"/>
      <c r="D40" s="236"/>
      <c r="E40" s="236"/>
      <c r="F40" s="236"/>
      <c r="G40" s="236"/>
      <c r="H40" s="236"/>
    </row>
    <row r="41" spans="1:8" x14ac:dyDescent="0.2">
      <c r="A41" s="161"/>
      <c r="B41" s="162"/>
      <c r="C41" s="162"/>
      <c r="D41" s="178"/>
      <c r="E41" s="178"/>
      <c r="F41" s="178"/>
    </row>
    <row r="42" spans="1:8" ht="24.95" customHeight="1" x14ac:dyDescent="0.2">
      <c r="A42" s="164" t="s">
        <v>30</v>
      </c>
      <c r="B42" s="166" t="s">
        <v>37</v>
      </c>
      <c r="C42" s="166" t="s">
        <v>38</v>
      </c>
      <c r="F42" s="166" t="s">
        <v>39</v>
      </c>
      <c r="G42" s="166" t="s">
        <v>145</v>
      </c>
      <c r="H42" s="166" t="s">
        <v>147</v>
      </c>
    </row>
    <row r="43" spans="1:8" x14ac:dyDescent="0.2">
      <c r="A43" s="155">
        <v>1</v>
      </c>
      <c r="B43" s="155">
        <v>2</v>
      </c>
      <c r="C43" s="155">
        <v>3</v>
      </c>
      <c r="F43" s="156">
        <v>2</v>
      </c>
      <c r="G43" s="156">
        <v>3</v>
      </c>
      <c r="H43" s="156">
        <v>4</v>
      </c>
    </row>
    <row r="44" spans="1:8" ht="24.95" customHeight="1" x14ac:dyDescent="0.2">
      <c r="A44" s="150" t="s">
        <v>31</v>
      </c>
      <c r="B44" s="173">
        <v>-2864001</v>
      </c>
      <c r="C44" s="173">
        <f>B47</f>
        <v>-1321789</v>
      </c>
      <c r="D44" s="173">
        <f>C47</f>
        <v>0</v>
      </c>
      <c r="E44" s="173">
        <v>85900</v>
      </c>
      <c r="F44" s="174">
        <v>85900</v>
      </c>
      <c r="G44" s="173"/>
      <c r="H44" s="174"/>
    </row>
    <row r="45" spans="1:8" ht="24.95" customHeight="1" x14ac:dyDescent="0.2">
      <c r="A45" s="150" t="s">
        <v>35</v>
      </c>
      <c r="B45" s="173">
        <v>0</v>
      </c>
      <c r="C45" s="173"/>
      <c r="D45" s="173">
        <v>0</v>
      </c>
      <c r="E45" s="173">
        <v>85900</v>
      </c>
      <c r="F45" s="174">
        <v>85900</v>
      </c>
      <c r="G45" s="173"/>
      <c r="H45" s="174"/>
    </row>
    <row r="46" spans="1:8" ht="24.95" customHeight="1" x14ac:dyDescent="0.2">
      <c r="A46" s="150" t="s">
        <v>36</v>
      </c>
      <c r="B46" s="173">
        <v>1542212</v>
      </c>
      <c r="C46" s="173">
        <v>1321789</v>
      </c>
      <c r="D46" s="173">
        <v>0</v>
      </c>
      <c r="E46" s="173">
        <v>0</v>
      </c>
      <c r="F46" s="174">
        <v>0</v>
      </c>
      <c r="G46" s="173">
        <v>738400</v>
      </c>
      <c r="H46" s="174">
        <v>738400</v>
      </c>
    </row>
    <row r="47" spans="1:8" ht="24.95" customHeight="1" x14ac:dyDescent="0.2">
      <c r="A47" s="149" t="s">
        <v>32</v>
      </c>
      <c r="B47" s="179">
        <f>B44-B45+B46</f>
        <v>-1321789</v>
      </c>
      <c r="C47" s="179">
        <f>C44-C45+C46</f>
        <v>0</v>
      </c>
      <c r="D47" s="179">
        <f t="shared" ref="D47:F47" si="9">D44-D45+D46</f>
        <v>0</v>
      </c>
      <c r="E47" s="179">
        <f t="shared" si="9"/>
        <v>0</v>
      </c>
      <c r="F47" s="180">
        <f t="shared" si="9"/>
        <v>0</v>
      </c>
      <c r="G47" s="179">
        <v>738400</v>
      </c>
      <c r="H47" s="180">
        <v>738400</v>
      </c>
    </row>
    <row r="49" spans="5:8" ht="15.75" x14ac:dyDescent="0.2">
      <c r="E49" s="235" t="s">
        <v>143</v>
      </c>
      <c r="F49" s="235"/>
      <c r="G49" s="235"/>
      <c r="H49" s="235"/>
    </row>
    <row r="50" spans="5:8" ht="15.75" x14ac:dyDescent="0.2">
      <c r="E50" s="235" t="s">
        <v>144</v>
      </c>
      <c r="F50" s="235"/>
      <c r="G50" s="235"/>
      <c r="H50" s="235"/>
    </row>
  </sheetData>
  <mergeCells count="9">
    <mergeCell ref="A10:H10"/>
    <mergeCell ref="A8:H8"/>
    <mergeCell ref="A6:H6"/>
    <mergeCell ref="A5:H5"/>
    <mergeCell ref="E50:H50"/>
    <mergeCell ref="E49:H49"/>
    <mergeCell ref="A40:H40"/>
    <mergeCell ref="A32:H32"/>
    <mergeCell ref="A23:H23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view="pageBreakPreview" zoomScale="60" zoomScaleNormal="100" workbookViewId="0">
      <selection activeCell="M35" sqref="M35"/>
    </sheetView>
  </sheetViews>
  <sheetFormatPr defaultRowHeight="15.75" x14ac:dyDescent="0.25"/>
  <cols>
    <col min="1" max="1" width="7.42578125" style="7" customWidth="1"/>
    <col min="2" max="2" width="42" style="2" customWidth="1"/>
    <col min="3" max="4" width="18.7109375" style="2" hidden="1" customWidth="1"/>
    <col min="5" max="6" width="25.7109375" style="2" hidden="1" customWidth="1"/>
    <col min="7" max="7" width="25.7109375" style="2" customWidth="1"/>
    <col min="8" max="9" width="22.7109375" style="2" customWidth="1"/>
    <col min="10" max="10" width="10.7109375" style="2" bestFit="1" customWidth="1"/>
    <col min="11" max="16384" width="9.140625" style="2"/>
  </cols>
  <sheetData>
    <row r="1" spans="1:9" x14ac:dyDescent="0.25">
      <c r="A1" s="244" t="s">
        <v>0</v>
      </c>
      <c r="B1" s="244"/>
      <c r="C1" s="5"/>
    </row>
    <row r="2" spans="1:9" x14ac:dyDescent="0.25">
      <c r="A2" s="244" t="s">
        <v>1</v>
      </c>
      <c r="B2" s="244"/>
      <c r="C2" s="5"/>
    </row>
    <row r="3" spans="1:9" x14ac:dyDescent="0.25">
      <c r="A3" s="244" t="s">
        <v>2</v>
      </c>
      <c r="B3" s="244"/>
      <c r="C3" s="5"/>
    </row>
    <row r="4" spans="1:9" ht="18" customHeight="1" x14ac:dyDescent="0.25">
      <c r="A4" s="245" t="s">
        <v>72</v>
      </c>
      <c r="B4" s="245"/>
      <c r="C4" s="245"/>
      <c r="D4" s="245"/>
      <c r="E4" s="245"/>
      <c r="F4" s="245"/>
      <c r="G4" s="245"/>
      <c r="H4" s="245"/>
      <c r="I4" s="245"/>
    </row>
    <row r="5" spans="1:9" x14ac:dyDescent="0.25">
      <c r="A5" s="9"/>
      <c r="B5" s="9"/>
      <c r="C5" s="9"/>
    </row>
    <row r="6" spans="1:9" ht="18" customHeight="1" x14ac:dyDescent="0.25">
      <c r="A6" s="245" t="s">
        <v>73</v>
      </c>
      <c r="B6" s="245"/>
      <c r="C6" s="245"/>
      <c r="D6" s="245"/>
      <c r="E6" s="245"/>
      <c r="F6" s="245"/>
      <c r="G6" s="245"/>
      <c r="H6" s="245"/>
      <c r="I6" s="245"/>
    </row>
    <row r="8" spans="1:9" ht="16.5" thickBot="1" x14ac:dyDescent="0.3">
      <c r="A8" s="3"/>
      <c r="D8" s="1"/>
      <c r="E8" s="4"/>
      <c r="F8" s="1"/>
      <c r="G8" s="1"/>
    </row>
    <row r="9" spans="1:9" ht="24.95" customHeight="1" x14ac:dyDescent="0.25">
      <c r="A9" s="238" t="s">
        <v>16</v>
      </c>
      <c r="B9" s="239"/>
      <c r="C9" s="191" t="s">
        <v>37</v>
      </c>
      <c r="D9" s="191" t="s">
        <v>38</v>
      </c>
      <c r="G9" s="191" t="s">
        <v>39</v>
      </c>
      <c r="H9" s="191" t="s">
        <v>145</v>
      </c>
      <c r="I9" s="192" t="s">
        <v>147</v>
      </c>
    </row>
    <row r="10" spans="1:9" ht="24.95" customHeight="1" x14ac:dyDescent="0.25">
      <c r="A10" s="242" t="s">
        <v>5</v>
      </c>
      <c r="B10" s="243"/>
      <c r="C10" s="18">
        <f>+C11+C18</f>
        <v>24822877.869999997</v>
      </c>
      <c r="D10" s="18">
        <v>31629200</v>
      </c>
      <c r="E10" s="19">
        <v>33112890</v>
      </c>
      <c r="F10" s="18">
        <f>+F11</f>
        <v>125500</v>
      </c>
      <c r="G10" s="203">
        <f>+E10+F10</f>
        <v>33238390</v>
      </c>
      <c r="H10" s="18">
        <f>+H11</f>
        <v>81400</v>
      </c>
      <c r="I10" s="203">
        <f>+G10+H10</f>
        <v>33319790</v>
      </c>
    </row>
    <row r="11" spans="1:9" ht="24.95" customHeight="1" x14ac:dyDescent="0.25">
      <c r="A11" s="24" t="s">
        <v>6</v>
      </c>
      <c r="B11" s="25" t="s">
        <v>7</v>
      </c>
      <c r="C11" s="13">
        <f>+SUM(C12:C17)</f>
        <v>24822614.939999998</v>
      </c>
      <c r="D11" s="14">
        <v>31627700</v>
      </c>
      <c r="E11" s="15">
        <v>33112390</v>
      </c>
      <c r="F11" s="13">
        <f>+F12+F15</f>
        <v>125500</v>
      </c>
      <c r="G11" s="204">
        <f t="shared" ref="G11:G19" si="0">+E11+F11</f>
        <v>33237890</v>
      </c>
      <c r="H11" s="13">
        <f>+H12+H14+H15+H16+H17</f>
        <v>81400</v>
      </c>
      <c r="I11" s="204">
        <f t="shared" ref="I11:I19" si="1">+G11+H11</f>
        <v>33319290</v>
      </c>
    </row>
    <row r="12" spans="1:9" ht="24.95" customHeight="1" x14ac:dyDescent="0.25">
      <c r="A12" s="26" t="s">
        <v>40</v>
      </c>
      <c r="B12" s="27" t="s">
        <v>41</v>
      </c>
      <c r="C12" s="22">
        <v>548725.48</v>
      </c>
      <c r="D12" s="28">
        <v>1332000</v>
      </c>
      <c r="E12" s="23">
        <v>1129500</v>
      </c>
      <c r="F12" s="22">
        <v>124400</v>
      </c>
      <c r="G12" s="205">
        <f t="shared" si="0"/>
        <v>1253900</v>
      </c>
      <c r="H12" s="22">
        <f>27900+40000</f>
        <v>67900</v>
      </c>
      <c r="I12" s="205">
        <f t="shared" si="1"/>
        <v>1321800</v>
      </c>
    </row>
    <row r="13" spans="1:9" ht="24.95" customHeight="1" x14ac:dyDescent="0.25">
      <c r="A13" s="26" t="s">
        <v>42</v>
      </c>
      <c r="B13" s="27" t="s">
        <v>43</v>
      </c>
      <c r="C13" s="22">
        <v>29.67</v>
      </c>
      <c r="D13" s="28">
        <v>0</v>
      </c>
      <c r="E13" s="23">
        <v>0</v>
      </c>
      <c r="F13" s="22">
        <v>0</v>
      </c>
      <c r="G13" s="205">
        <f t="shared" si="0"/>
        <v>0</v>
      </c>
      <c r="H13" s="22"/>
      <c r="I13" s="205">
        <f t="shared" si="1"/>
        <v>0</v>
      </c>
    </row>
    <row r="14" spans="1:9" ht="24.95" customHeight="1" x14ac:dyDescent="0.25">
      <c r="A14" s="26" t="s">
        <v>44</v>
      </c>
      <c r="B14" s="30" t="s">
        <v>45</v>
      </c>
      <c r="C14" s="22">
        <v>497013.95</v>
      </c>
      <c r="D14" s="28">
        <v>750000</v>
      </c>
      <c r="E14" s="23">
        <v>760000</v>
      </c>
      <c r="F14" s="22">
        <v>0</v>
      </c>
      <c r="G14" s="205">
        <f t="shared" si="0"/>
        <v>760000</v>
      </c>
      <c r="H14" s="22">
        <v>70000</v>
      </c>
      <c r="I14" s="205">
        <f t="shared" si="1"/>
        <v>830000</v>
      </c>
    </row>
    <row r="15" spans="1:9" ht="24.95" customHeight="1" x14ac:dyDescent="0.25">
      <c r="A15" s="26" t="s">
        <v>46</v>
      </c>
      <c r="B15" s="30" t="s">
        <v>47</v>
      </c>
      <c r="C15" s="22">
        <v>1860742.64</v>
      </c>
      <c r="D15" s="28">
        <v>2031000</v>
      </c>
      <c r="E15" s="23">
        <v>1140000</v>
      </c>
      <c r="F15" s="22">
        <v>1100</v>
      </c>
      <c r="G15" s="205">
        <f t="shared" si="0"/>
        <v>1141100</v>
      </c>
      <c r="H15" s="22">
        <f>17000-100000</f>
        <v>-83000</v>
      </c>
      <c r="I15" s="205">
        <f t="shared" si="1"/>
        <v>1058100</v>
      </c>
    </row>
    <row r="16" spans="1:9" ht="24.95" customHeight="1" x14ac:dyDescent="0.25">
      <c r="A16" s="26" t="s">
        <v>48</v>
      </c>
      <c r="B16" s="30" t="s">
        <v>49</v>
      </c>
      <c r="C16" s="22">
        <v>21886127.449999999</v>
      </c>
      <c r="D16" s="28">
        <v>27464700</v>
      </c>
      <c r="E16" s="23">
        <v>30067890</v>
      </c>
      <c r="F16" s="22">
        <f>525790-19900-65000-90000-350890</f>
        <v>0</v>
      </c>
      <c r="G16" s="205">
        <f t="shared" si="0"/>
        <v>30067890</v>
      </c>
      <c r="H16" s="22">
        <f>-200000+1500+200000</f>
        <v>1500</v>
      </c>
      <c r="I16" s="205">
        <f t="shared" si="1"/>
        <v>30069390</v>
      </c>
    </row>
    <row r="17" spans="1:10" ht="24.95" customHeight="1" x14ac:dyDescent="0.25">
      <c r="A17" s="26" t="s">
        <v>50</v>
      </c>
      <c r="B17" s="27" t="s">
        <v>51</v>
      </c>
      <c r="C17" s="22">
        <v>29975.75</v>
      </c>
      <c r="D17" s="28">
        <v>50000</v>
      </c>
      <c r="E17" s="23">
        <v>15000</v>
      </c>
      <c r="F17" s="22">
        <v>0</v>
      </c>
      <c r="G17" s="205">
        <f t="shared" si="0"/>
        <v>15000</v>
      </c>
      <c r="H17" s="22">
        <v>25000</v>
      </c>
      <c r="I17" s="205">
        <f t="shared" si="1"/>
        <v>40000</v>
      </c>
    </row>
    <row r="18" spans="1:10" s="17" customFormat="1" ht="24.95" customHeight="1" x14ac:dyDescent="0.3">
      <c r="A18" s="24" t="s">
        <v>8</v>
      </c>
      <c r="B18" s="25" t="s">
        <v>9</v>
      </c>
      <c r="C18" s="13">
        <v>262.93</v>
      </c>
      <c r="D18" s="14">
        <v>1500</v>
      </c>
      <c r="E18" s="15">
        <v>500</v>
      </c>
      <c r="F18" s="13">
        <v>0</v>
      </c>
      <c r="G18" s="204">
        <f t="shared" si="0"/>
        <v>500</v>
      </c>
      <c r="H18" s="13"/>
      <c r="I18" s="204">
        <f t="shared" si="1"/>
        <v>500</v>
      </c>
    </row>
    <row r="19" spans="1:10" ht="24.95" customHeight="1" x14ac:dyDescent="0.25">
      <c r="A19" s="213" t="s">
        <v>52</v>
      </c>
      <c r="B19" s="27" t="s">
        <v>53</v>
      </c>
      <c r="C19" s="22">
        <v>262.93</v>
      </c>
      <c r="D19" s="28">
        <v>1500</v>
      </c>
      <c r="E19" s="23">
        <v>500</v>
      </c>
      <c r="F19" s="22">
        <v>0</v>
      </c>
      <c r="G19" s="214">
        <f t="shared" si="0"/>
        <v>500</v>
      </c>
      <c r="H19" s="22"/>
      <c r="I19" s="214">
        <f t="shared" si="1"/>
        <v>500</v>
      </c>
    </row>
    <row r="20" spans="1:10" ht="15.75" customHeight="1" x14ac:dyDescent="0.25">
      <c r="A20" s="208"/>
      <c r="B20" s="209"/>
      <c r="C20" s="210"/>
      <c r="D20" s="210"/>
      <c r="E20" s="211"/>
      <c r="F20" s="210"/>
      <c r="G20" s="212"/>
    </row>
    <row r="21" spans="1:10" ht="12.75" customHeight="1" x14ac:dyDescent="0.25">
      <c r="A21" s="37"/>
      <c r="B21" s="38"/>
      <c r="C21" s="39"/>
      <c r="D21" s="39"/>
      <c r="E21" s="40"/>
      <c r="F21" s="39"/>
      <c r="G21" s="39"/>
    </row>
    <row r="22" spans="1:10" ht="12.75" customHeight="1" x14ac:dyDescent="0.25">
      <c r="A22" s="37"/>
      <c r="B22" s="38"/>
      <c r="C22" s="39"/>
      <c r="D22" s="39"/>
      <c r="E22" s="40"/>
      <c r="F22" s="39"/>
      <c r="G22" s="39"/>
    </row>
    <row r="23" spans="1:10" ht="12.75" customHeight="1" thickBot="1" x14ac:dyDescent="0.3">
      <c r="A23" s="37"/>
      <c r="B23" s="38"/>
      <c r="C23" s="39"/>
      <c r="D23" s="39"/>
      <c r="E23" s="40"/>
      <c r="F23" s="39"/>
      <c r="G23" s="39"/>
    </row>
    <row r="24" spans="1:10" ht="24.95" customHeight="1" x14ac:dyDescent="0.25">
      <c r="A24" s="238" t="s">
        <v>16</v>
      </c>
      <c r="B24" s="239"/>
      <c r="C24" s="191" t="s">
        <v>37</v>
      </c>
      <c r="D24" s="191" t="s">
        <v>38</v>
      </c>
      <c r="G24" s="191" t="s">
        <v>39</v>
      </c>
      <c r="H24" s="191" t="s">
        <v>145</v>
      </c>
      <c r="I24" s="192" t="s">
        <v>147</v>
      </c>
    </row>
    <row r="25" spans="1:10" ht="24.95" customHeight="1" x14ac:dyDescent="0.25">
      <c r="A25" s="240" t="s">
        <v>10</v>
      </c>
      <c r="B25" s="241"/>
      <c r="C25" s="10">
        <v>23280666.170000002</v>
      </c>
      <c r="D25" s="11">
        <v>30554200</v>
      </c>
      <c r="E25" s="12">
        <v>33112890</v>
      </c>
      <c r="F25" s="10">
        <v>211400</v>
      </c>
      <c r="G25" s="207">
        <f t="shared" ref="G25:G36" si="2">+E25+F25</f>
        <v>33324290</v>
      </c>
      <c r="H25" s="10">
        <f>+H26+H33</f>
        <v>-657000</v>
      </c>
      <c r="I25" s="207">
        <f>+H25+G25</f>
        <v>32667290</v>
      </c>
      <c r="J25" s="232"/>
    </row>
    <row r="26" spans="1:10" ht="24.95" customHeight="1" x14ac:dyDescent="0.25">
      <c r="A26" s="24" t="s">
        <v>11</v>
      </c>
      <c r="B26" s="25" t="s">
        <v>12</v>
      </c>
      <c r="C26" s="13">
        <v>22889915.460000001</v>
      </c>
      <c r="D26" s="14">
        <v>29486710</v>
      </c>
      <c r="E26" s="15">
        <v>31946890</v>
      </c>
      <c r="F26" s="13">
        <v>33540</v>
      </c>
      <c r="G26" s="204">
        <f t="shared" si="2"/>
        <v>31980430</v>
      </c>
      <c r="H26" s="13">
        <f>+H27+H28+H29+H31+H32</f>
        <v>-106500</v>
      </c>
      <c r="I26" s="204">
        <f>+H26+G26</f>
        <v>31873930</v>
      </c>
    </row>
    <row r="27" spans="1:10" ht="24.95" customHeight="1" x14ac:dyDescent="0.25">
      <c r="A27" s="26" t="s">
        <v>54</v>
      </c>
      <c r="B27" s="27" t="s">
        <v>55</v>
      </c>
      <c r="C27" s="22">
        <v>17752876.370000001</v>
      </c>
      <c r="D27" s="28">
        <v>22909600</v>
      </c>
      <c r="E27" s="23">
        <v>24768600</v>
      </c>
      <c r="F27" s="22">
        <v>-138400</v>
      </c>
      <c r="G27" s="205">
        <f t="shared" si="2"/>
        <v>24630200</v>
      </c>
      <c r="H27" s="214">
        <f>866000+15100+14000+1500+55000</f>
        <v>951600</v>
      </c>
      <c r="I27" s="205">
        <f t="shared" ref="I27:I36" si="3">+H27+G27</f>
        <v>25581800</v>
      </c>
    </row>
    <row r="28" spans="1:10" ht="24.95" customHeight="1" x14ac:dyDescent="0.25">
      <c r="A28" s="26" t="s">
        <v>56</v>
      </c>
      <c r="B28" s="27" t="s">
        <v>57</v>
      </c>
      <c r="C28" s="22">
        <v>5057437.79</v>
      </c>
      <c r="D28" s="28">
        <v>6508910</v>
      </c>
      <c r="E28" s="23">
        <v>7100090</v>
      </c>
      <c r="F28" s="22">
        <v>171940</v>
      </c>
      <c r="G28" s="205">
        <f t="shared" si="2"/>
        <v>7272030</v>
      </c>
      <c r="H28" s="22">
        <f>-76000-887500+24100+17000+12800-100000</f>
        <v>-1009600</v>
      </c>
      <c r="I28" s="205">
        <f t="shared" si="3"/>
        <v>6262430</v>
      </c>
    </row>
    <row r="29" spans="1:10" ht="24.95" customHeight="1" x14ac:dyDescent="0.25">
      <c r="A29" s="26" t="s">
        <v>58</v>
      </c>
      <c r="B29" s="27" t="s">
        <v>59</v>
      </c>
      <c r="C29" s="22">
        <v>42375.95</v>
      </c>
      <c r="D29" s="28">
        <v>46200</v>
      </c>
      <c r="E29" s="23">
        <v>49300</v>
      </c>
      <c r="F29" s="22">
        <v>0</v>
      </c>
      <c r="G29" s="205">
        <f t="shared" si="2"/>
        <v>49300</v>
      </c>
      <c r="H29" s="22">
        <f>-36000+400</f>
        <v>-35600</v>
      </c>
      <c r="I29" s="205">
        <f t="shared" si="3"/>
        <v>13700</v>
      </c>
    </row>
    <row r="30" spans="1:10" ht="24.95" hidden="1" customHeight="1" x14ac:dyDescent="0.25">
      <c r="A30" s="26" t="s">
        <v>60</v>
      </c>
      <c r="B30" s="27" t="s">
        <v>61</v>
      </c>
      <c r="C30" s="22">
        <v>0</v>
      </c>
      <c r="D30" s="28">
        <v>0</v>
      </c>
      <c r="E30" s="23">
        <v>0</v>
      </c>
      <c r="F30" s="22">
        <v>0</v>
      </c>
      <c r="G30" s="205">
        <f t="shared" si="2"/>
        <v>0</v>
      </c>
      <c r="H30" s="22"/>
      <c r="I30" s="205">
        <f t="shared" si="3"/>
        <v>0</v>
      </c>
    </row>
    <row r="31" spans="1:10" ht="24.95" customHeight="1" x14ac:dyDescent="0.25">
      <c r="A31" s="26" t="s">
        <v>62</v>
      </c>
      <c r="B31" s="30" t="s">
        <v>63</v>
      </c>
      <c r="C31" s="22">
        <v>8998.7000000000007</v>
      </c>
      <c r="D31" s="28">
        <v>20000</v>
      </c>
      <c r="E31" s="23">
        <v>20000</v>
      </c>
      <c r="F31" s="22">
        <v>0</v>
      </c>
      <c r="G31" s="205">
        <f t="shared" si="2"/>
        <v>20000</v>
      </c>
      <c r="H31" s="22">
        <v>-12000</v>
      </c>
      <c r="I31" s="205">
        <f t="shared" si="3"/>
        <v>8000</v>
      </c>
    </row>
    <row r="32" spans="1:10" ht="24.95" customHeight="1" x14ac:dyDescent="0.25">
      <c r="A32" s="26" t="s">
        <v>64</v>
      </c>
      <c r="B32" s="27" t="s">
        <v>65</v>
      </c>
      <c r="C32" s="22">
        <v>28226.65</v>
      </c>
      <c r="D32" s="28">
        <v>2000</v>
      </c>
      <c r="E32" s="23">
        <v>8900</v>
      </c>
      <c r="F32" s="22">
        <v>0</v>
      </c>
      <c r="G32" s="205">
        <f t="shared" si="2"/>
        <v>8900</v>
      </c>
      <c r="H32" s="22">
        <v>-900</v>
      </c>
      <c r="I32" s="205">
        <f t="shared" si="3"/>
        <v>8000</v>
      </c>
    </row>
    <row r="33" spans="1:9" ht="24.95" customHeight="1" x14ac:dyDescent="0.25">
      <c r="A33" s="24" t="s">
        <v>13</v>
      </c>
      <c r="B33" s="25" t="s">
        <v>14</v>
      </c>
      <c r="C33" s="13">
        <v>390750.71</v>
      </c>
      <c r="D33" s="14">
        <v>1067490</v>
      </c>
      <c r="E33" s="15">
        <v>1166000</v>
      </c>
      <c r="F33" s="13">
        <v>177860</v>
      </c>
      <c r="G33" s="204">
        <f t="shared" si="2"/>
        <v>1343860</v>
      </c>
      <c r="H33" s="13">
        <f>+H34+H35+H36</f>
        <v>-550500</v>
      </c>
      <c r="I33" s="204">
        <f t="shared" si="3"/>
        <v>793360</v>
      </c>
    </row>
    <row r="34" spans="1:9" ht="24.95" customHeight="1" x14ac:dyDescent="0.25">
      <c r="A34" s="26" t="s">
        <v>66</v>
      </c>
      <c r="B34" s="27" t="s">
        <v>67</v>
      </c>
      <c r="C34" s="22">
        <v>11729.44</v>
      </c>
      <c r="D34" s="28">
        <v>27550</v>
      </c>
      <c r="E34" s="23">
        <v>20000</v>
      </c>
      <c r="F34" s="22">
        <v>0</v>
      </c>
      <c r="G34" s="205">
        <f t="shared" si="2"/>
        <v>20000</v>
      </c>
      <c r="H34" s="22">
        <v>-7000</v>
      </c>
      <c r="I34" s="205">
        <f t="shared" si="3"/>
        <v>13000</v>
      </c>
    </row>
    <row r="35" spans="1:9" ht="24.95" customHeight="1" x14ac:dyDescent="0.25">
      <c r="A35" s="26" t="s">
        <v>68</v>
      </c>
      <c r="B35" s="27" t="s">
        <v>69</v>
      </c>
      <c r="C35" s="22">
        <v>378551.41</v>
      </c>
      <c r="D35" s="28">
        <v>935040</v>
      </c>
      <c r="E35" s="23">
        <v>823400</v>
      </c>
      <c r="F35" s="22">
        <v>34060</v>
      </c>
      <c r="G35" s="205">
        <f t="shared" si="2"/>
        <v>857460</v>
      </c>
      <c r="H35" s="22">
        <f>-143000+1500+1000-48000</f>
        <v>-188500</v>
      </c>
      <c r="I35" s="205">
        <f t="shared" si="3"/>
        <v>668960</v>
      </c>
    </row>
    <row r="36" spans="1:9" ht="24.95" customHeight="1" thickBot="1" x14ac:dyDescent="0.3">
      <c r="A36" s="31" t="s">
        <v>70</v>
      </c>
      <c r="B36" s="32" t="s">
        <v>71</v>
      </c>
      <c r="C36" s="33">
        <v>469.86</v>
      </c>
      <c r="D36" s="34">
        <v>104900</v>
      </c>
      <c r="E36" s="35">
        <v>322600</v>
      </c>
      <c r="F36" s="33">
        <v>143800</v>
      </c>
      <c r="G36" s="206">
        <f t="shared" si="2"/>
        <v>466400</v>
      </c>
      <c r="H36" s="33">
        <f>-403000+48000</f>
        <v>-355000</v>
      </c>
      <c r="I36" s="206">
        <f t="shared" si="3"/>
        <v>111400</v>
      </c>
    </row>
    <row r="38" spans="1:9" x14ac:dyDescent="0.25">
      <c r="F38" s="197"/>
    </row>
    <row r="39" spans="1:9" x14ac:dyDescent="0.25">
      <c r="F39" s="197"/>
    </row>
  </sheetData>
  <mergeCells count="9">
    <mergeCell ref="A9:B9"/>
    <mergeCell ref="A25:B25"/>
    <mergeCell ref="A24:B24"/>
    <mergeCell ref="A10:B10"/>
    <mergeCell ref="A1:B1"/>
    <mergeCell ref="A2:B2"/>
    <mergeCell ref="A3:B3"/>
    <mergeCell ref="A6:I6"/>
    <mergeCell ref="A4:I4"/>
  </mergeCells>
  <pageMargins left="0.25" right="0.25" top="0.75" bottom="0.75" header="0.3" footer="0.3"/>
  <pageSetup paperSize="9" scale="8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view="pageBreakPreview" topLeftCell="A4" zoomScale="60" zoomScaleNormal="100" workbookViewId="0">
      <selection activeCell="H41" sqref="H41"/>
    </sheetView>
  </sheetViews>
  <sheetFormatPr defaultRowHeight="12.75" x14ac:dyDescent="0.2"/>
  <cols>
    <col min="1" max="1" width="8.85546875" style="6" customWidth="1"/>
    <col min="2" max="2" width="38.28515625" style="6" customWidth="1"/>
    <col min="3" max="4" width="18.7109375" style="6" hidden="1" customWidth="1"/>
    <col min="5" max="6" width="25.7109375" style="6" hidden="1" customWidth="1"/>
    <col min="7" max="9" width="25.7109375" style="6" customWidth="1"/>
    <col min="10" max="16384" width="9.140625" style="6"/>
  </cols>
  <sheetData>
    <row r="1" spans="1:9" ht="15.75" x14ac:dyDescent="0.25">
      <c r="A1" s="244" t="s">
        <v>0</v>
      </c>
      <c r="B1" s="244"/>
      <c r="C1" s="5"/>
      <c r="D1" s="2"/>
      <c r="E1" s="2"/>
      <c r="F1" s="2"/>
      <c r="G1" s="2"/>
      <c r="H1" s="2"/>
      <c r="I1" s="2"/>
    </row>
    <row r="2" spans="1:9" ht="15.75" x14ac:dyDescent="0.25">
      <c r="A2" s="244" t="s">
        <v>1</v>
      </c>
      <c r="B2" s="244"/>
      <c r="C2" s="5"/>
      <c r="D2" s="2"/>
      <c r="E2" s="2"/>
      <c r="F2" s="2"/>
      <c r="G2" s="2"/>
      <c r="H2" s="2"/>
      <c r="I2" s="2"/>
    </row>
    <row r="3" spans="1:9" ht="15.75" x14ac:dyDescent="0.25">
      <c r="A3" s="244" t="s">
        <v>2</v>
      </c>
      <c r="B3" s="244"/>
      <c r="C3" s="5"/>
      <c r="D3" s="2"/>
      <c r="E3" s="2"/>
      <c r="F3" s="2"/>
      <c r="G3" s="2"/>
      <c r="H3" s="2"/>
      <c r="I3" s="2"/>
    </row>
    <row r="4" spans="1:9" ht="15.75" x14ac:dyDescent="0.25">
      <c r="A4" s="245" t="s">
        <v>72</v>
      </c>
      <c r="B4" s="245"/>
      <c r="C4" s="245"/>
      <c r="D4" s="245"/>
      <c r="E4" s="245"/>
      <c r="F4" s="245"/>
      <c r="G4" s="245"/>
      <c r="H4" s="245"/>
      <c r="I4" s="245"/>
    </row>
    <row r="5" spans="1:9" ht="15.75" x14ac:dyDescent="0.25">
      <c r="A5" s="9"/>
      <c r="B5" s="9"/>
      <c r="C5" s="9"/>
      <c r="D5" s="2"/>
      <c r="E5" s="2"/>
      <c r="F5" s="2"/>
      <c r="G5" s="2"/>
      <c r="H5" s="2"/>
      <c r="I5" s="2"/>
    </row>
    <row r="6" spans="1:9" ht="15.75" x14ac:dyDescent="0.25">
      <c r="A6" s="245" t="s">
        <v>142</v>
      </c>
      <c r="B6" s="245"/>
      <c r="C6" s="245"/>
      <c r="D6" s="245"/>
      <c r="E6" s="245"/>
      <c r="F6" s="245"/>
      <c r="G6" s="245"/>
      <c r="H6" s="245"/>
      <c r="I6" s="245"/>
    </row>
    <row r="7" spans="1:9" ht="15.75" x14ac:dyDescent="0.25">
      <c r="A7" s="7"/>
      <c r="B7" s="2"/>
      <c r="C7" s="2"/>
      <c r="D7" s="2"/>
      <c r="E7" s="2"/>
      <c r="F7" s="2"/>
      <c r="G7" s="8"/>
      <c r="H7" s="2"/>
      <c r="I7" s="8"/>
    </row>
    <row r="8" spans="1:9" ht="17.25" customHeight="1" thickBot="1" x14ac:dyDescent="0.25"/>
    <row r="9" spans="1:9" ht="24.95" customHeight="1" x14ac:dyDescent="0.2">
      <c r="A9" s="238" t="s">
        <v>16</v>
      </c>
      <c r="B9" s="239"/>
      <c r="C9" s="191" t="s">
        <v>37</v>
      </c>
      <c r="D9" s="191" t="s">
        <v>38</v>
      </c>
      <c r="G9" s="191" t="s">
        <v>39</v>
      </c>
      <c r="H9" s="191" t="s">
        <v>145</v>
      </c>
      <c r="I9" s="192" t="s">
        <v>147</v>
      </c>
    </row>
    <row r="10" spans="1:9" ht="24.95" customHeight="1" x14ac:dyDescent="0.2">
      <c r="A10" s="242" t="s">
        <v>5</v>
      </c>
      <c r="B10" s="243"/>
      <c r="C10" s="18">
        <f>24448159.74+C11</f>
        <v>24822877.869999997</v>
      </c>
      <c r="D10" s="18">
        <v>31629200</v>
      </c>
      <c r="E10" s="19">
        <v>33112890</v>
      </c>
      <c r="F10" s="18">
        <v>651290</v>
      </c>
      <c r="G10" s="20">
        <v>33238390</v>
      </c>
      <c r="H10" s="18">
        <f>+H14+H16+H18+H24+H11</f>
        <v>81400</v>
      </c>
      <c r="I10" s="20">
        <f>+G10+H10</f>
        <v>33319790</v>
      </c>
    </row>
    <row r="11" spans="1:9" ht="24.95" customHeight="1" x14ac:dyDescent="0.2">
      <c r="A11" s="24" t="s">
        <v>75</v>
      </c>
      <c r="B11" s="25" t="s">
        <v>76</v>
      </c>
      <c r="C11" s="13">
        <f>+C12+C13</f>
        <v>374718.13</v>
      </c>
      <c r="D11" s="14">
        <f>+D12+D13</f>
        <v>370600</v>
      </c>
      <c r="E11" s="15">
        <v>525790</v>
      </c>
      <c r="F11" s="13">
        <v>525790</v>
      </c>
      <c r="G11" s="16">
        <v>525790</v>
      </c>
      <c r="H11" s="13">
        <f>+H12</f>
        <v>1500</v>
      </c>
      <c r="I11" s="16">
        <f t="shared" ref="I11:I27" si="0">+G11+H11</f>
        <v>527290</v>
      </c>
    </row>
    <row r="12" spans="1:9" ht="24.95" customHeight="1" x14ac:dyDescent="0.2">
      <c r="A12" s="193" t="s">
        <v>77</v>
      </c>
      <c r="B12" s="28" t="s">
        <v>76</v>
      </c>
      <c r="C12" s="28">
        <v>19900</v>
      </c>
      <c r="D12" s="23">
        <v>70600</v>
      </c>
      <c r="E12" s="22">
        <v>174900</v>
      </c>
      <c r="F12" s="22">
        <v>174900</v>
      </c>
      <c r="G12" s="199">
        <v>174900</v>
      </c>
      <c r="H12" s="22">
        <v>1500</v>
      </c>
      <c r="I12" s="199">
        <f t="shared" si="0"/>
        <v>176400</v>
      </c>
    </row>
    <row r="13" spans="1:9" ht="24.95" customHeight="1" x14ac:dyDescent="0.2">
      <c r="A13" s="194" t="s">
        <v>78</v>
      </c>
      <c r="B13" s="30" t="s">
        <v>79</v>
      </c>
      <c r="C13" s="22">
        <v>354818.13</v>
      </c>
      <c r="D13" s="22">
        <v>300000</v>
      </c>
      <c r="E13" s="23">
        <v>350890</v>
      </c>
      <c r="F13" s="22">
        <v>350890</v>
      </c>
      <c r="G13" s="29">
        <v>350890</v>
      </c>
      <c r="H13" s="22"/>
      <c r="I13" s="29">
        <f t="shared" si="0"/>
        <v>350890</v>
      </c>
    </row>
    <row r="14" spans="1:9" ht="24.95" customHeight="1" x14ac:dyDescent="0.2">
      <c r="A14" s="24" t="s">
        <v>80</v>
      </c>
      <c r="B14" s="25" t="s">
        <v>81</v>
      </c>
      <c r="C14" s="13">
        <v>1775412.71</v>
      </c>
      <c r="D14" s="14">
        <v>1937000</v>
      </c>
      <c r="E14" s="15">
        <v>1055000</v>
      </c>
      <c r="F14" s="13">
        <v>0</v>
      </c>
      <c r="G14" s="16">
        <v>1055000</v>
      </c>
      <c r="H14" s="13">
        <f>+H15</f>
        <v>-75000</v>
      </c>
      <c r="I14" s="16">
        <f t="shared" si="0"/>
        <v>980000</v>
      </c>
    </row>
    <row r="15" spans="1:9" ht="24.95" customHeight="1" x14ac:dyDescent="0.2">
      <c r="A15" s="194" t="s">
        <v>82</v>
      </c>
      <c r="B15" s="30" t="s">
        <v>81</v>
      </c>
      <c r="C15" s="22">
        <v>1775412.71</v>
      </c>
      <c r="D15" s="22">
        <v>1937000</v>
      </c>
      <c r="E15" s="23">
        <v>1055000</v>
      </c>
      <c r="F15" s="22">
        <v>0</v>
      </c>
      <c r="G15" s="29">
        <v>1055000</v>
      </c>
      <c r="H15" s="22">
        <v>-75000</v>
      </c>
      <c r="I15" s="29">
        <f t="shared" si="0"/>
        <v>980000</v>
      </c>
    </row>
    <row r="16" spans="1:9" ht="24.95" customHeight="1" x14ac:dyDescent="0.2">
      <c r="A16" s="24" t="s">
        <v>83</v>
      </c>
      <c r="B16" s="25" t="s">
        <v>84</v>
      </c>
      <c r="C16" s="13">
        <v>22008423.27</v>
      </c>
      <c r="D16" s="14">
        <v>27844100</v>
      </c>
      <c r="E16" s="15">
        <v>30302100</v>
      </c>
      <c r="F16" s="13">
        <v>0</v>
      </c>
      <c r="G16" s="16">
        <v>30302100</v>
      </c>
      <c r="H16" s="13">
        <f>+H17</f>
        <v>70000</v>
      </c>
      <c r="I16" s="16">
        <f t="shared" si="0"/>
        <v>30372100</v>
      </c>
    </row>
    <row r="17" spans="1:9" ht="24.95" customHeight="1" x14ac:dyDescent="0.2">
      <c r="A17" s="194" t="s">
        <v>85</v>
      </c>
      <c r="B17" s="30" t="s">
        <v>86</v>
      </c>
      <c r="C17" s="22">
        <v>22008423.27</v>
      </c>
      <c r="D17" s="22">
        <v>27844100</v>
      </c>
      <c r="E17" s="23">
        <v>30302100</v>
      </c>
      <c r="F17" s="22">
        <v>0</v>
      </c>
      <c r="G17" s="29">
        <v>30302100</v>
      </c>
      <c r="H17" s="22">
        <f>-130000+200000</f>
        <v>70000</v>
      </c>
      <c r="I17" s="29">
        <f t="shared" si="0"/>
        <v>30372100</v>
      </c>
    </row>
    <row r="18" spans="1:9" ht="24.95" customHeight="1" x14ac:dyDescent="0.2">
      <c r="A18" s="24" t="s">
        <v>87</v>
      </c>
      <c r="B18" s="25" t="s">
        <v>88</v>
      </c>
      <c r="C18" s="13">
        <v>548725.48</v>
      </c>
      <c r="D18" s="14">
        <v>1332000</v>
      </c>
      <c r="E18" s="15">
        <v>1129500</v>
      </c>
      <c r="F18" s="13">
        <v>124400</v>
      </c>
      <c r="G18" s="16">
        <v>1253900</v>
      </c>
      <c r="H18" s="13">
        <f>+H19+H20</f>
        <v>67900</v>
      </c>
      <c r="I18" s="16">
        <f t="shared" si="0"/>
        <v>1321800</v>
      </c>
    </row>
    <row r="19" spans="1:9" ht="24.95" customHeight="1" x14ac:dyDescent="0.2">
      <c r="A19" s="194" t="s">
        <v>89</v>
      </c>
      <c r="B19" s="30" t="s">
        <v>90</v>
      </c>
      <c r="C19" s="22">
        <v>17880</v>
      </c>
      <c r="D19" s="22">
        <v>10000</v>
      </c>
      <c r="E19" s="23">
        <v>27500</v>
      </c>
      <c r="F19" s="22">
        <v>15200</v>
      </c>
      <c r="G19" s="29">
        <v>42700</v>
      </c>
      <c r="H19" s="22">
        <v>27900</v>
      </c>
      <c r="I19" s="29">
        <f t="shared" si="0"/>
        <v>70600</v>
      </c>
    </row>
    <row r="20" spans="1:9" ht="24.95" customHeight="1" x14ac:dyDescent="0.2">
      <c r="A20" s="194" t="s">
        <v>91</v>
      </c>
      <c r="B20" s="30" t="s">
        <v>92</v>
      </c>
      <c r="C20" s="22">
        <v>417132.45</v>
      </c>
      <c r="D20" s="22">
        <v>1205500</v>
      </c>
      <c r="E20" s="23">
        <v>1000000</v>
      </c>
      <c r="F20" s="22">
        <v>109200</v>
      </c>
      <c r="G20" s="29">
        <v>1109200</v>
      </c>
      <c r="H20" s="22">
        <v>40000</v>
      </c>
      <c r="I20" s="29">
        <f t="shared" si="0"/>
        <v>1149200</v>
      </c>
    </row>
    <row r="21" spans="1:9" ht="24.95" hidden="1" customHeight="1" x14ac:dyDescent="0.2">
      <c r="A21" s="194" t="s">
        <v>93</v>
      </c>
      <c r="B21" s="30" t="s">
        <v>94</v>
      </c>
      <c r="C21" s="22">
        <v>0</v>
      </c>
      <c r="D21" s="22">
        <v>0</v>
      </c>
      <c r="E21" s="23">
        <v>0</v>
      </c>
      <c r="F21" s="22">
        <v>0</v>
      </c>
      <c r="G21" s="29">
        <v>0</v>
      </c>
      <c r="H21" s="22"/>
      <c r="I21" s="29">
        <f t="shared" si="0"/>
        <v>0</v>
      </c>
    </row>
    <row r="22" spans="1:9" ht="24.95" customHeight="1" x14ac:dyDescent="0.2">
      <c r="A22" s="194" t="s">
        <v>95</v>
      </c>
      <c r="B22" s="30" t="s">
        <v>96</v>
      </c>
      <c r="C22" s="22">
        <v>58348.87</v>
      </c>
      <c r="D22" s="22">
        <v>116500</v>
      </c>
      <c r="E22" s="23">
        <v>102000</v>
      </c>
      <c r="F22" s="22">
        <v>-84000</v>
      </c>
      <c r="G22" s="29">
        <v>18000</v>
      </c>
      <c r="H22" s="22"/>
      <c r="I22" s="29">
        <f t="shared" si="0"/>
        <v>18000</v>
      </c>
    </row>
    <row r="23" spans="1:9" ht="24.95" customHeight="1" x14ac:dyDescent="0.2">
      <c r="A23" s="194" t="s">
        <v>97</v>
      </c>
      <c r="B23" s="30" t="s">
        <v>98</v>
      </c>
      <c r="C23" s="22">
        <v>55364.160000000003</v>
      </c>
      <c r="D23" s="22">
        <v>0</v>
      </c>
      <c r="E23" s="23">
        <v>0</v>
      </c>
      <c r="F23" s="22">
        <v>84000</v>
      </c>
      <c r="G23" s="29">
        <v>84000</v>
      </c>
      <c r="H23" s="22"/>
      <c r="I23" s="29">
        <f t="shared" si="0"/>
        <v>84000</v>
      </c>
    </row>
    <row r="24" spans="1:9" ht="24.95" customHeight="1" x14ac:dyDescent="0.2">
      <c r="A24" s="24" t="s">
        <v>99</v>
      </c>
      <c r="B24" s="25" t="s">
        <v>100</v>
      </c>
      <c r="C24" s="13">
        <v>115335.35</v>
      </c>
      <c r="D24" s="14">
        <v>144000</v>
      </c>
      <c r="E24" s="15">
        <v>100000</v>
      </c>
      <c r="F24" s="13">
        <v>1100</v>
      </c>
      <c r="G24" s="16">
        <v>101100</v>
      </c>
      <c r="H24" s="13">
        <f>+H25</f>
        <v>17000</v>
      </c>
      <c r="I24" s="16">
        <f t="shared" si="0"/>
        <v>118100</v>
      </c>
    </row>
    <row r="25" spans="1:9" ht="24.95" customHeight="1" x14ac:dyDescent="0.2">
      <c r="A25" s="194" t="s">
        <v>101</v>
      </c>
      <c r="B25" s="30" t="s">
        <v>100</v>
      </c>
      <c r="C25" s="22">
        <v>115335.35</v>
      </c>
      <c r="D25" s="22">
        <v>144000</v>
      </c>
      <c r="E25" s="23">
        <v>100000</v>
      </c>
      <c r="F25" s="22">
        <v>1100</v>
      </c>
      <c r="G25" s="29">
        <v>101100</v>
      </c>
      <c r="H25" s="22">
        <v>17000</v>
      </c>
      <c r="I25" s="29">
        <f t="shared" si="0"/>
        <v>118100</v>
      </c>
    </row>
    <row r="26" spans="1:9" ht="24.95" customHeight="1" x14ac:dyDescent="0.2">
      <c r="A26" s="24" t="s">
        <v>102</v>
      </c>
      <c r="B26" s="25" t="s">
        <v>103</v>
      </c>
      <c r="C26" s="13">
        <v>262.93</v>
      </c>
      <c r="D26" s="14">
        <v>1500</v>
      </c>
      <c r="E26" s="15">
        <v>500</v>
      </c>
      <c r="F26" s="13">
        <v>0</v>
      </c>
      <c r="G26" s="16">
        <v>500</v>
      </c>
      <c r="H26" s="13"/>
      <c r="I26" s="16">
        <f t="shared" si="0"/>
        <v>500</v>
      </c>
    </row>
    <row r="27" spans="1:9" ht="24.95" customHeight="1" thickBot="1" x14ac:dyDescent="0.25">
      <c r="A27" s="195" t="s">
        <v>104</v>
      </c>
      <c r="B27" s="196" t="s">
        <v>103</v>
      </c>
      <c r="C27" s="33">
        <v>262.93</v>
      </c>
      <c r="D27" s="33">
        <v>1500</v>
      </c>
      <c r="E27" s="35">
        <v>500</v>
      </c>
      <c r="F27" s="33">
        <v>0</v>
      </c>
      <c r="G27" s="36">
        <v>500</v>
      </c>
      <c r="H27" s="33"/>
      <c r="I27" s="36">
        <f t="shared" si="0"/>
        <v>500</v>
      </c>
    </row>
    <row r="28" spans="1:9" ht="12.75" customHeight="1" x14ac:dyDescent="0.2">
      <c r="A28" s="46"/>
      <c r="B28" s="46"/>
      <c r="C28" s="47"/>
      <c r="D28" s="47"/>
      <c r="E28" s="48"/>
      <c r="F28" s="47"/>
      <c r="G28" s="47"/>
      <c r="H28" s="47"/>
      <c r="I28" s="47"/>
    </row>
    <row r="29" spans="1:9" ht="12.75" customHeight="1" x14ac:dyDescent="0.2">
      <c r="A29" s="46"/>
      <c r="B29" s="46"/>
      <c r="C29" s="47"/>
      <c r="D29" s="47"/>
      <c r="E29" s="48"/>
      <c r="F29" s="47"/>
      <c r="G29" s="47"/>
      <c r="H29" s="47"/>
      <c r="I29" s="47"/>
    </row>
    <row r="30" spans="1:9" ht="12.75" customHeight="1" x14ac:dyDescent="0.2">
      <c r="A30" s="46"/>
      <c r="B30" s="46"/>
      <c r="C30" s="47"/>
      <c r="D30" s="47"/>
      <c r="E30" s="48"/>
      <c r="F30" s="47"/>
      <c r="G30" s="47"/>
      <c r="H30" s="47"/>
      <c r="I30" s="47"/>
    </row>
    <row r="31" spans="1:9" ht="12.75" customHeight="1" thickBot="1" x14ac:dyDescent="0.25">
      <c r="A31" s="46"/>
      <c r="B31" s="46"/>
      <c r="C31" s="47"/>
      <c r="D31" s="47"/>
      <c r="E31" s="48"/>
      <c r="F31" s="47"/>
      <c r="G31" s="47"/>
      <c r="H31" s="47"/>
      <c r="I31" s="47"/>
    </row>
    <row r="32" spans="1:9" ht="24.95" customHeight="1" x14ac:dyDescent="0.2">
      <c r="A32" s="246" t="s">
        <v>16</v>
      </c>
      <c r="B32" s="247"/>
      <c r="C32" s="191" t="s">
        <v>37</v>
      </c>
      <c r="D32" s="191" t="s">
        <v>38</v>
      </c>
      <c r="G32" s="191" t="s">
        <v>39</v>
      </c>
      <c r="H32" s="191" t="s">
        <v>145</v>
      </c>
      <c r="I32" s="192" t="s">
        <v>147</v>
      </c>
    </row>
    <row r="33" spans="1:9" ht="24.95" customHeight="1" x14ac:dyDescent="0.2">
      <c r="A33" s="242" t="s">
        <v>10</v>
      </c>
      <c r="B33" s="243"/>
      <c r="C33" s="18">
        <v>23280666.170000002</v>
      </c>
      <c r="D33" s="18">
        <v>30554200</v>
      </c>
      <c r="E33" s="19">
        <v>33112890</v>
      </c>
      <c r="F33" s="18">
        <v>211400</v>
      </c>
      <c r="G33" s="20">
        <v>33324290</v>
      </c>
      <c r="H33" s="18">
        <f>+H34+H37+H39+H41+H47</f>
        <v>-657000</v>
      </c>
      <c r="I33" s="20">
        <f>+G33+H33</f>
        <v>32667290</v>
      </c>
    </row>
    <row r="34" spans="1:9" ht="24.95" customHeight="1" x14ac:dyDescent="0.2">
      <c r="A34" s="24" t="s">
        <v>75</v>
      </c>
      <c r="B34" s="25" t="s">
        <v>76</v>
      </c>
      <c r="C34" s="13">
        <v>374718.13</v>
      </c>
      <c r="D34" s="14">
        <v>370600</v>
      </c>
      <c r="E34" s="15">
        <v>525790</v>
      </c>
      <c r="F34" s="13">
        <v>0</v>
      </c>
      <c r="G34" s="16">
        <v>525790</v>
      </c>
      <c r="H34" s="13">
        <f>+H35</f>
        <v>1500</v>
      </c>
      <c r="I34" s="16">
        <f t="shared" ref="I34:I50" si="1">+G34+H34</f>
        <v>527290</v>
      </c>
    </row>
    <row r="35" spans="1:9" ht="24.95" customHeight="1" x14ac:dyDescent="0.2">
      <c r="A35" s="194" t="s">
        <v>77</v>
      </c>
      <c r="B35" s="30" t="s">
        <v>76</v>
      </c>
      <c r="C35" s="22">
        <v>19900</v>
      </c>
      <c r="D35" s="22">
        <v>70600</v>
      </c>
      <c r="E35" s="23">
        <v>174900</v>
      </c>
      <c r="F35" s="22">
        <v>0</v>
      </c>
      <c r="G35" s="29">
        <v>174900</v>
      </c>
      <c r="H35" s="22">
        <v>1500</v>
      </c>
      <c r="I35" s="29">
        <f t="shared" si="1"/>
        <v>176400</v>
      </c>
    </row>
    <row r="36" spans="1:9" ht="24.95" customHeight="1" x14ac:dyDescent="0.2">
      <c r="A36" s="194" t="s">
        <v>78</v>
      </c>
      <c r="B36" s="30" t="s">
        <v>79</v>
      </c>
      <c r="C36" s="22">
        <v>354818.13</v>
      </c>
      <c r="D36" s="22">
        <v>300000</v>
      </c>
      <c r="E36" s="23">
        <v>350890</v>
      </c>
      <c r="F36" s="22">
        <v>0</v>
      </c>
      <c r="G36" s="29">
        <v>350890</v>
      </c>
      <c r="H36" s="22"/>
      <c r="I36" s="29">
        <f t="shared" si="1"/>
        <v>350890</v>
      </c>
    </row>
    <row r="37" spans="1:9" ht="24.95" customHeight="1" x14ac:dyDescent="0.2">
      <c r="A37" s="24" t="s">
        <v>80</v>
      </c>
      <c r="B37" s="25" t="s">
        <v>81</v>
      </c>
      <c r="C37" s="13">
        <v>1628183.71</v>
      </c>
      <c r="D37" s="14">
        <v>1937000</v>
      </c>
      <c r="E37" s="15">
        <v>1055000</v>
      </c>
      <c r="F37" s="13">
        <v>0</v>
      </c>
      <c r="G37" s="16">
        <v>1055000</v>
      </c>
      <c r="H37" s="13">
        <f>+H38</f>
        <v>-75000</v>
      </c>
      <c r="I37" s="16">
        <f t="shared" si="1"/>
        <v>980000</v>
      </c>
    </row>
    <row r="38" spans="1:9" ht="24.95" customHeight="1" x14ac:dyDescent="0.2">
      <c r="A38" s="194" t="s">
        <v>82</v>
      </c>
      <c r="B38" s="30" t="s">
        <v>81</v>
      </c>
      <c r="C38" s="22">
        <v>1628183.71</v>
      </c>
      <c r="D38" s="22">
        <v>1937000</v>
      </c>
      <c r="E38" s="23">
        <v>1055000</v>
      </c>
      <c r="F38" s="22">
        <v>0</v>
      </c>
      <c r="G38" s="29">
        <v>1055000</v>
      </c>
      <c r="H38" s="22">
        <v>-75000</v>
      </c>
      <c r="I38" s="29">
        <f t="shared" si="1"/>
        <v>980000</v>
      </c>
    </row>
    <row r="39" spans="1:9" ht="24.95" customHeight="1" x14ac:dyDescent="0.2">
      <c r="A39" s="24" t="s">
        <v>83</v>
      </c>
      <c r="B39" s="25" t="s">
        <v>84</v>
      </c>
      <c r="C39" s="13">
        <v>20628905.739999998</v>
      </c>
      <c r="D39" s="14">
        <v>26769100</v>
      </c>
      <c r="E39" s="15">
        <v>30302100</v>
      </c>
      <c r="F39" s="13">
        <v>16200</v>
      </c>
      <c r="G39" s="16">
        <v>30318300</v>
      </c>
      <c r="H39" s="13">
        <f>+H40</f>
        <v>-668400</v>
      </c>
      <c r="I39" s="16">
        <f t="shared" si="1"/>
        <v>29649900</v>
      </c>
    </row>
    <row r="40" spans="1:9" ht="24.95" customHeight="1" x14ac:dyDescent="0.2">
      <c r="A40" s="194" t="s">
        <v>85</v>
      </c>
      <c r="B40" s="30" t="s">
        <v>86</v>
      </c>
      <c r="C40" s="22">
        <v>20628905.739999998</v>
      </c>
      <c r="D40" s="22">
        <v>26769100</v>
      </c>
      <c r="E40" s="23">
        <v>30302100</v>
      </c>
      <c r="F40" s="22">
        <v>16200</v>
      </c>
      <c r="G40" s="29">
        <v>30318300</v>
      </c>
      <c r="H40" s="22">
        <f>-623400+55000-100000</f>
        <v>-668400</v>
      </c>
      <c r="I40" s="29">
        <f t="shared" si="1"/>
        <v>29649900</v>
      </c>
    </row>
    <row r="41" spans="1:9" ht="24.95" customHeight="1" x14ac:dyDescent="0.2">
      <c r="A41" s="24" t="s">
        <v>87</v>
      </c>
      <c r="B41" s="25" t="s">
        <v>88</v>
      </c>
      <c r="C41" s="13">
        <v>537260.31000000006</v>
      </c>
      <c r="D41" s="14">
        <v>1332000</v>
      </c>
      <c r="E41" s="15">
        <v>1129500</v>
      </c>
      <c r="F41" s="13">
        <v>189100</v>
      </c>
      <c r="G41" s="16">
        <v>1318600</v>
      </c>
      <c r="H41" s="13">
        <f>+H42+H43</f>
        <v>67900</v>
      </c>
      <c r="I41" s="16">
        <f t="shared" si="1"/>
        <v>1386500</v>
      </c>
    </row>
    <row r="42" spans="1:9" ht="24.95" customHeight="1" x14ac:dyDescent="0.2">
      <c r="A42" s="194" t="s">
        <v>89</v>
      </c>
      <c r="B42" s="30" t="s">
        <v>90</v>
      </c>
      <c r="C42" s="22">
        <v>30631.119999999999</v>
      </c>
      <c r="D42" s="22">
        <v>10000</v>
      </c>
      <c r="E42" s="23">
        <v>27500</v>
      </c>
      <c r="F42" s="22">
        <v>20400</v>
      </c>
      <c r="G42" s="29">
        <v>47900</v>
      </c>
      <c r="H42" s="22">
        <v>27900</v>
      </c>
      <c r="I42" s="29">
        <f t="shared" si="1"/>
        <v>75800</v>
      </c>
    </row>
    <row r="43" spans="1:9" ht="24.95" customHeight="1" x14ac:dyDescent="0.2">
      <c r="A43" s="194" t="s">
        <v>91</v>
      </c>
      <c r="B43" s="30" t="s">
        <v>92</v>
      </c>
      <c r="C43" s="22">
        <v>413143.78</v>
      </c>
      <c r="D43" s="22">
        <v>1205500</v>
      </c>
      <c r="E43" s="23">
        <v>1000000</v>
      </c>
      <c r="F43" s="22">
        <v>168700</v>
      </c>
      <c r="G43" s="29">
        <v>1168700</v>
      </c>
      <c r="H43" s="22">
        <v>40000</v>
      </c>
      <c r="I43" s="29">
        <f t="shared" si="1"/>
        <v>1208700</v>
      </c>
    </row>
    <row r="44" spans="1:9" ht="24.95" customHeight="1" x14ac:dyDescent="0.2">
      <c r="A44" s="194" t="s">
        <v>93</v>
      </c>
      <c r="B44" s="30" t="s">
        <v>94</v>
      </c>
      <c r="C44" s="22">
        <v>516.59</v>
      </c>
      <c r="D44" s="22">
        <v>0</v>
      </c>
      <c r="E44" s="23">
        <v>0</v>
      </c>
      <c r="F44" s="22">
        <v>0</v>
      </c>
      <c r="G44" s="29">
        <v>0</v>
      </c>
      <c r="H44" s="22"/>
      <c r="I44" s="29">
        <f t="shared" si="1"/>
        <v>0</v>
      </c>
    </row>
    <row r="45" spans="1:9" ht="24.95" customHeight="1" x14ac:dyDescent="0.2">
      <c r="A45" s="194" t="s">
        <v>95</v>
      </c>
      <c r="B45" s="30" t="s">
        <v>96</v>
      </c>
      <c r="C45" s="22">
        <v>40352.03</v>
      </c>
      <c r="D45" s="22">
        <v>116500</v>
      </c>
      <c r="E45" s="23">
        <v>102000</v>
      </c>
      <c r="F45" s="22">
        <v>-84000</v>
      </c>
      <c r="G45" s="29">
        <v>18000</v>
      </c>
      <c r="H45" s="22"/>
      <c r="I45" s="29">
        <f t="shared" si="1"/>
        <v>18000</v>
      </c>
    </row>
    <row r="46" spans="1:9" ht="24.95" customHeight="1" x14ac:dyDescent="0.2">
      <c r="A46" s="194" t="s">
        <v>97</v>
      </c>
      <c r="B46" s="30" t="s">
        <v>98</v>
      </c>
      <c r="C46" s="22">
        <v>52616.79</v>
      </c>
      <c r="D46" s="22">
        <v>0</v>
      </c>
      <c r="E46" s="23">
        <v>0</v>
      </c>
      <c r="F46" s="22">
        <v>84000</v>
      </c>
      <c r="G46" s="29">
        <v>84000</v>
      </c>
      <c r="H46" s="22"/>
      <c r="I46" s="29">
        <f t="shared" si="1"/>
        <v>84000</v>
      </c>
    </row>
    <row r="47" spans="1:9" ht="24.95" customHeight="1" x14ac:dyDescent="0.2">
      <c r="A47" s="24" t="s">
        <v>99</v>
      </c>
      <c r="B47" s="25" t="s">
        <v>100</v>
      </c>
      <c r="C47" s="13">
        <v>111335.35</v>
      </c>
      <c r="D47" s="14">
        <v>144000</v>
      </c>
      <c r="E47" s="15">
        <v>100000</v>
      </c>
      <c r="F47" s="13">
        <v>6100</v>
      </c>
      <c r="G47" s="16">
        <v>106100</v>
      </c>
      <c r="H47" s="13">
        <f>+H48</f>
        <v>17000</v>
      </c>
      <c r="I47" s="16">
        <f t="shared" si="1"/>
        <v>123100</v>
      </c>
    </row>
    <row r="48" spans="1:9" ht="24.95" customHeight="1" x14ac:dyDescent="0.2">
      <c r="A48" s="194" t="s">
        <v>101</v>
      </c>
      <c r="B48" s="30" t="s">
        <v>100</v>
      </c>
      <c r="C48" s="22">
        <v>111335.35</v>
      </c>
      <c r="D48" s="22">
        <v>144000</v>
      </c>
      <c r="E48" s="23">
        <v>100000</v>
      </c>
      <c r="F48" s="22">
        <v>6100</v>
      </c>
      <c r="G48" s="29">
        <v>106100</v>
      </c>
      <c r="H48" s="22">
        <v>17000</v>
      </c>
      <c r="I48" s="29">
        <f t="shared" si="1"/>
        <v>123100</v>
      </c>
    </row>
    <row r="49" spans="1:9" ht="24.95" customHeight="1" x14ac:dyDescent="0.2">
      <c r="A49" s="24" t="s">
        <v>102</v>
      </c>
      <c r="B49" s="25" t="s">
        <v>103</v>
      </c>
      <c r="C49" s="13">
        <v>262.93</v>
      </c>
      <c r="D49" s="14">
        <v>1500</v>
      </c>
      <c r="E49" s="15">
        <v>500</v>
      </c>
      <c r="F49" s="13">
        <v>0</v>
      </c>
      <c r="G49" s="16">
        <v>500</v>
      </c>
      <c r="H49" s="13"/>
      <c r="I49" s="16">
        <f t="shared" si="1"/>
        <v>500</v>
      </c>
    </row>
    <row r="50" spans="1:9" ht="24.95" customHeight="1" thickBot="1" x14ac:dyDescent="0.25">
      <c r="A50" s="195" t="s">
        <v>104</v>
      </c>
      <c r="B50" s="196" t="s">
        <v>103</v>
      </c>
      <c r="C50" s="33">
        <v>262.93</v>
      </c>
      <c r="D50" s="33">
        <v>1500</v>
      </c>
      <c r="E50" s="35">
        <v>500</v>
      </c>
      <c r="F50" s="33">
        <v>0</v>
      </c>
      <c r="G50" s="36">
        <v>500</v>
      </c>
      <c r="H50" s="33"/>
      <c r="I50" s="36">
        <f t="shared" si="1"/>
        <v>500</v>
      </c>
    </row>
    <row r="52" spans="1:9" ht="15.75" x14ac:dyDescent="0.2">
      <c r="F52" s="197"/>
      <c r="H52" s="220"/>
    </row>
    <row r="53" spans="1:9" ht="15.75" x14ac:dyDescent="0.2">
      <c r="F53" s="197"/>
      <c r="H53" s="220"/>
    </row>
  </sheetData>
  <mergeCells count="9">
    <mergeCell ref="A10:B10"/>
    <mergeCell ref="A33:B33"/>
    <mergeCell ref="A9:B9"/>
    <mergeCell ref="A32:B32"/>
    <mergeCell ref="A1:B1"/>
    <mergeCell ref="A2:B2"/>
    <mergeCell ref="A3:B3"/>
    <mergeCell ref="A6:I6"/>
    <mergeCell ref="A4:I4"/>
  </mergeCells>
  <pageMargins left="0.7" right="0.7" top="0.75" bottom="0.75" header="0.3" footer="0.3"/>
  <pageSetup paperSize="9" scale="6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BreakPreview" zoomScale="60" zoomScaleNormal="100" workbookViewId="0">
      <selection activeCell="M11" sqref="M11"/>
    </sheetView>
  </sheetViews>
  <sheetFormatPr defaultRowHeight="12.75" x14ac:dyDescent="0.2"/>
  <cols>
    <col min="1" max="1" width="13.42578125" customWidth="1"/>
    <col min="2" max="2" width="21.85546875" customWidth="1"/>
    <col min="3" max="4" width="18.7109375" hidden="1" customWidth="1"/>
    <col min="5" max="6" width="25.7109375" hidden="1" customWidth="1"/>
    <col min="7" max="9" width="25.7109375" customWidth="1"/>
  </cols>
  <sheetData>
    <row r="1" spans="1:9" ht="15.75" x14ac:dyDescent="0.25">
      <c r="A1" s="244" t="s">
        <v>0</v>
      </c>
      <c r="B1" s="244"/>
      <c r="C1" s="5"/>
      <c r="D1" s="2"/>
      <c r="E1" s="2"/>
      <c r="F1" s="2"/>
      <c r="G1" s="2"/>
      <c r="H1" s="2"/>
      <c r="I1" s="2"/>
    </row>
    <row r="2" spans="1:9" ht="15.75" x14ac:dyDescent="0.25">
      <c r="A2" s="244" t="s">
        <v>1</v>
      </c>
      <c r="B2" s="244"/>
      <c r="C2" s="5"/>
      <c r="D2" s="2"/>
      <c r="E2" s="2"/>
      <c r="F2" s="2"/>
      <c r="G2" s="2"/>
      <c r="H2" s="2"/>
      <c r="I2" s="2"/>
    </row>
    <row r="3" spans="1:9" ht="15.75" x14ac:dyDescent="0.25">
      <c r="A3" s="244" t="s">
        <v>2</v>
      </c>
      <c r="B3" s="244"/>
      <c r="C3" s="5"/>
      <c r="D3" s="2"/>
      <c r="E3" s="2"/>
      <c r="F3" s="2"/>
      <c r="G3" s="2"/>
      <c r="H3" s="2"/>
      <c r="I3" s="2"/>
    </row>
    <row r="4" spans="1:9" ht="15.75" x14ac:dyDescent="0.25">
      <c r="A4" s="245" t="s">
        <v>72</v>
      </c>
      <c r="B4" s="245"/>
      <c r="C4" s="245"/>
      <c r="D4" s="245"/>
      <c r="E4" s="245"/>
      <c r="F4" s="245"/>
      <c r="G4" s="245"/>
      <c r="H4" s="245"/>
      <c r="I4" s="245"/>
    </row>
    <row r="5" spans="1:9" ht="15.75" x14ac:dyDescent="0.25">
      <c r="A5" s="9"/>
      <c r="B5" s="9"/>
      <c r="C5" s="9"/>
      <c r="D5" s="2"/>
      <c r="E5" s="2"/>
      <c r="F5" s="2"/>
      <c r="G5" s="2"/>
      <c r="H5" s="2"/>
      <c r="I5" s="2"/>
    </row>
    <row r="6" spans="1:9" ht="15.75" x14ac:dyDescent="0.25">
      <c r="A6" s="245" t="s">
        <v>112</v>
      </c>
      <c r="B6" s="245"/>
      <c r="C6" s="245"/>
      <c r="D6" s="245"/>
      <c r="E6" s="245"/>
      <c r="F6" s="245"/>
      <c r="G6" s="245"/>
      <c r="H6" s="245"/>
      <c r="I6" s="245"/>
    </row>
    <row r="9" spans="1:9" ht="13.5" thickBot="1" x14ac:dyDescent="0.25">
      <c r="A9" s="42"/>
      <c r="B9" s="41"/>
      <c r="C9" s="41"/>
      <c r="D9" s="43"/>
      <c r="E9" s="43"/>
      <c r="F9" s="43"/>
      <c r="G9" s="43"/>
      <c r="H9" s="43"/>
      <c r="I9" s="43"/>
    </row>
    <row r="10" spans="1:9" ht="24.95" customHeight="1" x14ac:dyDescent="0.2">
      <c r="A10" s="238" t="s">
        <v>16</v>
      </c>
      <c r="B10" s="239"/>
      <c r="C10" s="191" t="s">
        <v>37</v>
      </c>
      <c r="D10" s="191" t="s">
        <v>38</v>
      </c>
      <c r="G10" s="191" t="s">
        <v>39</v>
      </c>
      <c r="H10" s="191" t="s">
        <v>145</v>
      </c>
      <c r="I10" s="192" t="s">
        <v>147</v>
      </c>
    </row>
    <row r="11" spans="1:9" ht="24.95" customHeight="1" x14ac:dyDescent="0.2">
      <c r="A11" s="242" t="s">
        <v>111</v>
      </c>
      <c r="B11" s="243" t="s">
        <v>10</v>
      </c>
      <c r="C11" s="18">
        <v>23280666.170000002</v>
      </c>
      <c r="D11" s="18">
        <v>30554200</v>
      </c>
      <c r="E11" s="19">
        <v>33112890</v>
      </c>
      <c r="F11" s="18">
        <v>211400</v>
      </c>
      <c r="G11" s="215">
        <v>33324290</v>
      </c>
      <c r="H11" s="18">
        <f>+H12</f>
        <v>-657000</v>
      </c>
      <c r="I11" s="215">
        <f>+G11+H11</f>
        <v>32667290</v>
      </c>
    </row>
    <row r="12" spans="1:9" ht="24.95" customHeight="1" x14ac:dyDescent="0.2">
      <c r="A12" s="24" t="s">
        <v>105</v>
      </c>
      <c r="B12" s="25" t="s">
        <v>106</v>
      </c>
      <c r="C12" s="13">
        <v>23280666.170000002</v>
      </c>
      <c r="D12" s="14">
        <v>30554200</v>
      </c>
      <c r="E12" s="15">
        <v>33112890</v>
      </c>
      <c r="F12" s="13">
        <v>211400</v>
      </c>
      <c r="G12" s="216">
        <v>33324290</v>
      </c>
      <c r="H12" s="13">
        <f>+H13+H14</f>
        <v>-657000</v>
      </c>
      <c r="I12" s="216">
        <f t="shared" ref="I12:I14" si="0">+G12+H12</f>
        <v>32667290</v>
      </c>
    </row>
    <row r="13" spans="1:9" ht="24.95" customHeight="1" x14ac:dyDescent="0.2">
      <c r="A13" s="193" t="s">
        <v>107</v>
      </c>
      <c r="B13" s="28" t="s">
        <v>108</v>
      </c>
      <c r="C13" s="28">
        <v>89569.77</v>
      </c>
      <c r="D13" s="23">
        <v>19900</v>
      </c>
      <c r="E13" s="22">
        <v>84900</v>
      </c>
      <c r="F13" s="22">
        <v>0</v>
      </c>
      <c r="G13" s="198">
        <v>84900</v>
      </c>
      <c r="H13" s="22">
        <v>1500</v>
      </c>
      <c r="I13" s="198">
        <f t="shared" si="0"/>
        <v>86400</v>
      </c>
    </row>
    <row r="14" spans="1:9" ht="24.95" customHeight="1" thickBot="1" x14ac:dyDescent="0.25">
      <c r="A14" s="195" t="s">
        <v>109</v>
      </c>
      <c r="B14" s="196" t="s">
        <v>110</v>
      </c>
      <c r="C14" s="33">
        <v>23191096.399999999</v>
      </c>
      <c r="D14" s="33">
        <v>30534300</v>
      </c>
      <c r="E14" s="35">
        <v>33027990</v>
      </c>
      <c r="F14" s="33">
        <v>211400</v>
      </c>
      <c r="G14" s="217">
        <v>33239390</v>
      </c>
      <c r="H14" s="33">
        <f>-613500+55000-100000</f>
        <v>-658500</v>
      </c>
      <c r="I14" s="217">
        <f t="shared" si="0"/>
        <v>32580890</v>
      </c>
    </row>
  </sheetData>
  <mergeCells count="7">
    <mergeCell ref="A10:B10"/>
    <mergeCell ref="A11:B11"/>
    <mergeCell ref="A1:B1"/>
    <mergeCell ref="A2:B2"/>
    <mergeCell ref="A3:B3"/>
    <mergeCell ref="A6:I6"/>
    <mergeCell ref="A4:I4"/>
  </mergeCells>
  <pageMargins left="0.7" right="0.7" top="0.75" bottom="0.75" header="0.3" footer="0.3"/>
  <pageSetup paperSize="9" scale="7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workbookViewId="0">
      <selection activeCell="I51" sqref="I51"/>
    </sheetView>
  </sheetViews>
  <sheetFormatPr defaultRowHeight="12.75" x14ac:dyDescent="0.2"/>
  <cols>
    <col min="1" max="1" width="7.5703125" customWidth="1"/>
    <col min="2" max="2" width="31" customWidth="1"/>
    <col min="3" max="4" width="18.7109375" hidden="1" customWidth="1"/>
    <col min="5" max="7" width="25.7109375" customWidth="1"/>
  </cols>
  <sheetData>
    <row r="1" spans="1:7" ht="15.75" x14ac:dyDescent="0.25">
      <c r="A1" s="244" t="s">
        <v>0</v>
      </c>
      <c r="B1" s="244"/>
      <c r="C1" s="5"/>
      <c r="D1" s="2"/>
      <c r="E1" s="2"/>
      <c r="F1" s="2"/>
      <c r="G1" s="2"/>
    </row>
    <row r="2" spans="1:7" ht="15.75" x14ac:dyDescent="0.25">
      <c r="A2" s="244" t="s">
        <v>1</v>
      </c>
      <c r="B2" s="244"/>
      <c r="C2" s="5"/>
      <c r="D2" s="2"/>
      <c r="E2" s="2"/>
      <c r="F2" s="2"/>
      <c r="G2" s="2"/>
    </row>
    <row r="3" spans="1:7" ht="15.75" x14ac:dyDescent="0.25">
      <c r="A3" s="244" t="s">
        <v>2</v>
      </c>
      <c r="B3" s="244"/>
      <c r="C3" s="5"/>
      <c r="D3" s="2"/>
      <c r="E3" s="2"/>
      <c r="F3" s="2"/>
      <c r="G3" s="2"/>
    </row>
    <row r="4" spans="1:7" ht="15.75" x14ac:dyDescent="0.25">
      <c r="A4" s="245" t="s">
        <v>116</v>
      </c>
      <c r="B4" s="245"/>
      <c r="C4" s="245"/>
      <c r="D4" s="245"/>
      <c r="E4" s="245"/>
      <c r="F4" s="245"/>
      <c r="G4" s="245"/>
    </row>
    <row r="5" spans="1:7" ht="15.75" x14ac:dyDescent="0.25">
      <c r="A5" s="9"/>
      <c r="B5" s="9"/>
      <c r="C5" s="9"/>
      <c r="D5" s="2"/>
      <c r="E5" s="2"/>
      <c r="F5" s="2"/>
      <c r="G5" s="2"/>
    </row>
    <row r="6" spans="1:7" ht="15.75" x14ac:dyDescent="0.25">
      <c r="A6" s="245" t="s">
        <v>117</v>
      </c>
      <c r="B6" s="245"/>
      <c r="C6" s="245"/>
      <c r="D6" s="245"/>
      <c r="E6" s="245"/>
      <c r="F6" s="245"/>
      <c r="G6" s="245"/>
    </row>
    <row r="9" spans="1:7" ht="13.5" thickBot="1" x14ac:dyDescent="0.25">
      <c r="A9" s="42"/>
      <c r="B9" s="41"/>
      <c r="C9" s="41"/>
      <c r="D9" s="43"/>
      <c r="E9" s="43"/>
      <c r="F9" s="43"/>
      <c r="G9" s="43"/>
    </row>
    <row r="10" spans="1:7" ht="24" customHeight="1" x14ac:dyDescent="0.2">
      <c r="A10" s="238" t="s">
        <v>16</v>
      </c>
      <c r="B10" s="239"/>
      <c r="C10" s="191" t="s">
        <v>37</v>
      </c>
      <c r="D10" s="191" t="s">
        <v>38</v>
      </c>
      <c r="E10" s="191" t="s">
        <v>39</v>
      </c>
      <c r="F10" s="191" t="s">
        <v>145</v>
      </c>
      <c r="G10" s="192" t="s">
        <v>147</v>
      </c>
    </row>
    <row r="11" spans="1:7" ht="24" customHeight="1" x14ac:dyDescent="0.2">
      <c r="A11" s="242" t="s">
        <v>115</v>
      </c>
      <c r="B11" s="243"/>
      <c r="C11" s="18">
        <v>0</v>
      </c>
      <c r="D11" s="18">
        <v>0</v>
      </c>
      <c r="E11" s="19">
        <v>0</v>
      </c>
      <c r="F11" s="18">
        <v>0</v>
      </c>
      <c r="G11" s="20">
        <v>0</v>
      </c>
    </row>
    <row r="12" spans="1:7" ht="24" customHeight="1" x14ac:dyDescent="0.2">
      <c r="A12" s="193">
        <v>8</v>
      </c>
      <c r="B12" s="28" t="s">
        <v>113</v>
      </c>
      <c r="C12" s="28">
        <v>0</v>
      </c>
      <c r="D12" s="23">
        <v>0</v>
      </c>
      <c r="E12" s="22">
        <v>0</v>
      </c>
      <c r="F12" s="22">
        <v>0</v>
      </c>
      <c r="G12" s="199">
        <v>0</v>
      </c>
    </row>
    <row r="13" spans="1:7" ht="24" customHeight="1" thickBot="1" x14ac:dyDescent="0.25">
      <c r="A13" s="195">
        <v>5</v>
      </c>
      <c r="B13" s="34" t="s">
        <v>114</v>
      </c>
      <c r="C13" s="33">
        <v>0</v>
      </c>
      <c r="D13" s="33">
        <v>0</v>
      </c>
      <c r="E13" s="35">
        <v>0</v>
      </c>
      <c r="F13" s="33">
        <v>0</v>
      </c>
      <c r="G13" s="36">
        <v>0</v>
      </c>
    </row>
    <row r="16" spans="1:7" ht="15.75" x14ac:dyDescent="0.25">
      <c r="A16" s="245" t="s">
        <v>118</v>
      </c>
      <c r="B16" s="245"/>
      <c r="C16" s="245"/>
      <c r="D16" s="245"/>
      <c r="E16" s="245"/>
      <c r="F16" s="245"/>
      <c r="G16" s="245"/>
    </row>
    <row r="19" spans="1:7" ht="13.5" thickBot="1" x14ac:dyDescent="0.25">
      <c r="A19" s="42"/>
      <c r="B19" s="41"/>
      <c r="C19" s="41"/>
      <c r="D19" s="43"/>
      <c r="E19" s="43"/>
      <c r="F19" s="43"/>
      <c r="G19" s="43"/>
    </row>
    <row r="20" spans="1:7" ht="24" customHeight="1" x14ac:dyDescent="0.2">
      <c r="A20" s="238" t="s">
        <v>16</v>
      </c>
      <c r="B20" s="239"/>
      <c r="C20" s="191" t="s">
        <v>37</v>
      </c>
      <c r="D20" s="191" t="s">
        <v>38</v>
      </c>
      <c r="E20" s="191" t="s">
        <v>39</v>
      </c>
      <c r="F20" s="191" t="s">
        <v>145</v>
      </c>
      <c r="G20" s="192" t="s">
        <v>147</v>
      </c>
    </row>
    <row r="21" spans="1:7" ht="24" customHeight="1" x14ac:dyDescent="0.2">
      <c r="A21" s="242" t="s">
        <v>115</v>
      </c>
      <c r="B21" s="243"/>
      <c r="C21" s="18">
        <v>0</v>
      </c>
      <c r="D21" s="18">
        <v>0</v>
      </c>
      <c r="E21" s="19">
        <v>0</v>
      </c>
      <c r="F21" s="18">
        <v>0</v>
      </c>
      <c r="G21" s="20">
        <v>0</v>
      </c>
    </row>
    <row r="22" spans="1:7" ht="24" customHeight="1" x14ac:dyDescent="0.2">
      <c r="A22" s="193">
        <v>8</v>
      </c>
      <c r="B22" s="28" t="s">
        <v>113</v>
      </c>
      <c r="C22" s="28">
        <v>0</v>
      </c>
      <c r="D22" s="23">
        <v>0</v>
      </c>
      <c r="E22" s="22">
        <v>0</v>
      </c>
      <c r="F22" s="22">
        <v>0</v>
      </c>
      <c r="G22" s="199">
        <v>0</v>
      </c>
    </row>
    <row r="23" spans="1:7" ht="24" customHeight="1" thickBot="1" x14ac:dyDescent="0.25">
      <c r="A23" s="195">
        <v>5</v>
      </c>
      <c r="B23" s="34" t="s">
        <v>114</v>
      </c>
      <c r="C23" s="33">
        <v>0</v>
      </c>
      <c r="D23" s="33">
        <v>0</v>
      </c>
      <c r="E23" s="35">
        <v>0</v>
      </c>
      <c r="F23" s="33">
        <v>0</v>
      </c>
      <c r="G23" s="36">
        <v>0</v>
      </c>
    </row>
  </sheetData>
  <mergeCells count="10">
    <mergeCell ref="A16:G16"/>
    <mergeCell ref="A20:B20"/>
    <mergeCell ref="A21:B21"/>
    <mergeCell ref="A11:B11"/>
    <mergeCell ref="A1:B1"/>
    <mergeCell ref="A2:B2"/>
    <mergeCell ref="A3:B3"/>
    <mergeCell ref="A4:G4"/>
    <mergeCell ref="A6:G6"/>
    <mergeCell ref="A10:B10"/>
  </mergeCells>
  <pageMargins left="0.7" right="0.7" top="0.75" bottom="0.75" header="0.3" footer="0.3"/>
  <pageSetup paperSize="9" scale="7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5"/>
  <sheetViews>
    <sheetView tabSelected="1" view="pageBreakPreview" zoomScale="85" zoomScaleNormal="85" zoomScaleSheetLayoutView="85" workbookViewId="0">
      <selection activeCell="H9" sqref="H9"/>
    </sheetView>
  </sheetViews>
  <sheetFormatPr defaultRowHeight="12.75" x14ac:dyDescent="0.2"/>
  <cols>
    <col min="1" max="1" width="15.85546875" customWidth="1"/>
    <col min="2" max="2" width="46.140625" customWidth="1"/>
    <col min="3" max="4" width="18.7109375" hidden="1" customWidth="1"/>
    <col min="5" max="6" width="25.7109375" hidden="1" customWidth="1"/>
    <col min="7" max="9" width="25.7109375" customWidth="1"/>
    <col min="10" max="10" width="4.7109375" customWidth="1"/>
    <col min="11" max="11" width="5.28515625" customWidth="1"/>
    <col min="12" max="12" width="3.5703125" customWidth="1"/>
    <col min="13" max="13" width="4.5703125" customWidth="1"/>
    <col min="14" max="14" width="1.140625" customWidth="1"/>
    <col min="15" max="15" width="7.85546875" customWidth="1"/>
  </cols>
  <sheetData>
    <row r="1" spans="1:9" ht="15.75" customHeight="1" x14ac:dyDescent="0.25">
      <c r="A1" s="2" t="s">
        <v>0</v>
      </c>
      <c r="B1" s="2"/>
      <c r="C1" s="6"/>
      <c r="D1" s="6"/>
      <c r="E1" s="6"/>
      <c r="F1" s="6"/>
      <c r="G1" s="6"/>
      <c r="H1" s="6"/>
      <c r="I1" s="6"/>
    </row>
    <row r="2" spans="1:9" ht="15.75" customHeight="1" x14ac:dyDescent="0.25">
      <c r="A2" s="2" t="s">
        <v>1</v>
      </c>
      <c r="B2" s="2"/>
      <c r="C2" s="6"/>
      <c r="D2" s="6"/>
      <c r="E2" s="6"/>
      <c r="F2" s="6"/>
      <c r="G2" s="6"/>
      <c r="H2" s="6"/>
      <c r="I2" s="6"/>
    </row>
    <row r="3" spans="1:9" ht="15.75" customHeight="1" x14ac:dyDescent="0.25">
      <c r="A3" s="2" t="s">
        <v>2</v>
      </c>
      <c r="B3" s="2"/>
      <c r="C3" s="6"/>
      <c r="D3" s="6"/>
      <c r="E3" s="6"/>
      <c r="F3" s="6"/>
      <c r="H3" s="6"/>
    </row>
    <row r="4" spans="1:9" ht="15.75" customHeight="1" x14ac:dyDescent="0.2">
      <c r="A4" s="234" t="s">
        <v>151</v>
      </c>
      <c r="B4" s="234"/>
      <c r="C4" s="234"/>
      <c r="D4" s="234"/>
      <c r="E4" s="234"/>
      <c r="F4" s="234"/>
      <c r="G4" s="234"/>
      <c r="H4" s="234"/>
      <c r="I4" s="234"/>
    </row>
    <row r="5" spans="1:9" ht="15.75" customHeight="1" x14ac:dyDescent="0.2">
      <c r="A5" s="234" t="s">
        <v>152</v>
      </c>
      <c r="B5" s="234"/>
      <c r="C5" s="234"/>
      <c r="D5" s="234"/>
      <c r="E5" s="234"/>
      <c r="F5" s="234"/>
      <c r="G5" s="234"/>
      <c r="H5" s="234"/>
      <c r="I5" s="234"/>
    </row>
    <row r="6" spans="1:9" ht="15.75" customHeight="1" x14ac:dyDescent="0.2">
      <c r="A6" s="233"/>
      <c r="B6" s="233"/>
      <c r="C6" s="233"/>
      <c r="D6" s="233"/>
      <c r="E6" s="233"/>
      <c r="F6" s="233"/>
      <c r="G6" s="233"/>
      <c r="H6" s="233"/>
      <c r="I6" s="233"/>
    </row>
    <row r="7" spans="1:9" ht="15.75" customHeight="1" x14ac:dyDescent="0.25">
      <c r="A7" s="248" t="s">
        <v>141</v>
      </c>
      <c r="B7" s="248"/>
      <c r="C7" s="248"/>
      <c r="D7" s="248"/>
      <c r="E7" s="248"/>
      <c r="F7" s="248"/>
      <c r="G7" s="248"/>
      <c r="H7" s="248"/>
      <c r="I7" s="248"/>
    </row>
    <row r="8" spans="1:9" ht="15.75" customHeight="1" x14ac:dyDescent="0.2">
      <c r="A8" s="6"/>
      <c r="B8" s="6"/>
      <c r="C8" s="6"/>
      <c r="D8" s="6"/>
      <c r="E8" s="6"/>
      <c r="F8" s="6"/>
      <c r="G8" s="6"/>
      <c r="H8" s="6"/>
      <c r="I8" s="6"/>
    </row>
    <row r="9" spans="1:9" ht="15.75" customHeight="1" thickBot="1" x14ac:dyDescent="0.25">
      <c r="A9" s="6"/>
      <c r="B9" s="6"/>
      <c r="C9" s="6"/>
      <c r="D9" s="6"/>
      <c r="E9" s="6"/>
      <c r="F9" s="6"/>
      <c r="G9" s="6"/>
      <c r="H9" s="6"/>
      <c r="I9" s="6"/>
    </row>
    <row r="10" spans="1:9" ht="24.95" customHeight="1" x14ac:dyDescent="0.2">
      <c r="A10" s="63" t="s">
        <v>3</v>
      </c>
      <c r="B10" s="64" t="s">
        <v>4</v>
      </c>
      <c r="C10" s="65" t="s">
        <v>37</v>
      </c>
      <c r="D10" s="65" t="s">
        <v>38</v>
      </c>
      <c r="G10" s="65" t="s">
        <v>39</v>
      </c>
      <c r="H10" s="65" t="s">
        <v>145</v>
      </c>
      <c r="I10" s="66" t="s">
        <v>147</v>
      </c>
    </row>
    <row r="11" spans="1:9" ht="24.95" customHeight="1" x14ac:dyDescent="0.2">
      <c r="A11" s="67" t="s">
        <v>128</v>
      </c>
      <c r="B11" s="50" t="s">
        <v>0</v>
      </c>
      <c r="C11" s="51">
        <v>23280666.170000002</v>
      </c>
      <c r="D11" s="52">
        <v>30554200</v>
      </c>
      <c r="E11" s="52">
        <v>33112890</v>
      </c>
      <c r="F11" s="52">
        <f>+G11-E11</f>
        <v>211400</v>
      </c>
      <c r="G11" s="68">
        <v>33324290</v>
      </c>
      <c r="H11" s="52">
        <f>+H12</f>
        <v>-657000</v>
      </c>
      <c r="I11" s="68">
        <f>+G11+H11</f>
        <v>32667290</v>
      </c>
    </row>
    <row r="12" spans="1:9" ht="24.95" customHeight="1" x14ac:dyDescent="0.2">
      <c r="A12" s="69" t="s">
        <v>129</v>
      </c>
      <c r="B12" s="53" t="s">
        <v>131</v>
      </c>
      <c r="C12" s="54">
        <v>23280666.170000002</v>
      </c>
      <c r="D12" s="55">
        <v>30554200</v>
      </c>
      <c r="E12" s="55">
        <v>33112890</v>
      </c>
      <c r="F12" s="55">
        <v>211400</v>
      </c>
      <c r="G12" s="70">
        <v>33324290</v>
      </c>
      <c r="H12" s="55">
        <f>+H13</f>
        <v>-657000</v>
      </c>
      <c r="I12" s="70">
        <f t="shared" ref="I12:I75" si="0">+G12+H12</f>
        <v>32667290</v>
      </c>
    </row>
    <row r="13" spans="1:9" ht="24.95" customHeight="1" x14ac:dyDescent="0.2">
      <c r="A13" s="69" t="s">
        <v>130</v>
      </c>
      <c r="B13" s="53" t="s">
        <v>132</v>
      </c>
      <c r="C13" s="55">
        <v>23280666.170000002</v>
      </c>
      <c r="D13" s="55">
        <v>30554200</v>
      </c>
      <c r="E13" s="55">
        <v>33112890</v>
      </c>
      <c r="F13" s="55">
        <v>211400</v>
      </c>
      <c r="G13" s="70">
        <v>33324290</v>
      </c>
      <c r="H13" s="55">
        <f>+H14</f>
        <v>-657000</v>
      </c>
      <c r="I13" s="70">
        <f t="shared" si="0"/>
        <v>32667290</v>
      </c>
    </row>
    <row r="14" spans="1:9" ht="24.95" customHeight="1" thickBot="1" x14ac:dyDescent="0.25">
      <c r="A14" s="71" t="s">
        <v>127</v>
      </c>
      <c r="B14" s="72" t="s">
        <v>0</v>
      </c>
      <c r="C14" s="73">
        <v>23280666.170000002</v>
      </c>
      <c r="D14" s="73">
        <v>30554200</v>
      </c>
      <c r="E14" s="73">
        <v>33112890</v>
      </c>
      <c r="F14" s="73">
        <v>211400</v>
      </c>
      <c r="G14" s="74">
        <v>33324290</v>
      </c>
      <c r="H14" s="73">
        <f>+H18+H19+H20+H21+H25+H16</f>
        <v>-657000</v>
      </c>
      <c r="I14" s="74">
        <f t="shared" si="0"/>
        <v>32667290</v>
      </c>
    </row>
    <row r="15" spans="1:9" ht="24.95" hidden="1" customHeight="1" x14ac:dyDescent="0.2">
      <c r="A15" s="200"/>
      <c r="B15" s="75" t="s">
        <v>10</v>
      </c>
      <c r="C15" s="76">
        <v>23280666.170000002</v>
      </c>
      <c r="D15" s="76">
        <v>30925700</v>
      </c>
      <c r="E15" s="77">
        <v>33112890</v>
      </c>
      <c r="F15" s="76"/>
      <c r="G15" s="201"/>
      <c r="H15" s="76"/>
      <c r="I15" s="201">
        <f t="shared" si="0"/>
        <v>0</v>
      </c>
    </row>
    <row r="16" spans="1:9" ht="24.95" customHeight="1" x14ac:dyDescent="0.2">
      <c r="A16" s="82" t="s">
        <v>77</v>
      </c>
      <c r="B16" s="21" t="s">
        <v>76</v>
      </c>
      <c r="C16" s="22"/>
      <c r="D16" s="22"/>
      <c r="E16" s="23">
        <v>174900</v>
      </c>
      <c r="F16" s="22">
        <v>0</v>
      </c>
      <c r="G16" s="29">
        <f>+E16+F16</f>
        <v>174900</v>
      </c>
      <c r="H16" s="22">
        <v>1500</v>
      </c>
      <c r="I16" s="29">
        <f t="shared" si="0"/>
        <v>176400</v>
      </c>
    </row>
    <row r="17" spans="1:9" ht="24.95" customHeight="1" x14ac:dyDescent="0.2">
      <c r="A17" s="82" t="s">
        <v>78</v>
      </c>
      <c r="B17" s="21" t="s">
        <v>79</v>
      </c>
      <c r="C17" s="22"/>
      <c r="D17" s="22"/>
      <c r="E17" s="23">
        <v>350890</v>
      </c>
      <c r="F17" s="22">
        <v>0</v>
      </c>
      <c r="G17" s="29">
        <f t="shared" ref="G17:G26" si="1">+E17+F17</f>
        <v>350890</v>
      </c>
      <c r="H17" s="22"/>
      <c r="I17" s="29">
        <f t="shared" si="0"/>
        <v>350890</v>
      </c>
    </row>
    <row r="18" spans="1:9" ht="24.95" customHeight="1" x14ac:dyDescent="0.2">
      <c r="A18" s="82" t="s">
        <v>82</v>
      </c>
      <c r="B18" s="21" t="s">
        <v>81</v>
      </c>
      <c r="C18" s="22"/>
      <c r="D18" s="22"/>
      <c r="E18" s="23">
        <v>1055000</v>
      </c>
      <c r="F18" s="22">
        <v>0</v>
      </c>
      <c r="G18" s="29">
        <f t="shared" si="1"/>
        <v>1055000</v>
      </c>
      <c r="H18" s="22">
        <v>-75000</v>
      </c>
      <c r="I18" s="29">
        <f t="shared" si="0"/>
        <v>980000</v>
      </c>
    </row>
    <row r="19" spans="1:9" ht="24.95" customHeight="1" x14ac:dyDescent="0.2">
      <c r="A19" s="82" t="s">
        <v>85</v>
      </c>
      <c r="B19" s="21" t="s">
        <v>86</v>
      </c>
      <c r="C19" s="22"/>
      <c r="D19" s="22"/>
      <c r="E19" s="23">
        <v>30302100</v>
      </c>
      <c r="F19" s="22">
        <v>16200</v>
      </c>
      <c r="G19" s="29">
        <f t="shared" si="1"/>
        <v>30318300</v>
      </c>
      <c r="H19" s="22">
        <f>-623400+55000-100000</f>
        <v>-668400</v>
      </c>
      <c r="I19" s="29">
        <f t="shared" si="0"/>
        <v>29649900</v>
      </c>
    </row>
    <row r="20" spans="1:9" ht="24.95" customHeight="1" x14ac:dyDescent="0.2">
      <c r="A20" s="82" t="s">
        <v>89</v>
      </c>
      <c r="B20" s="21" t="s">
        <v>90</v>
      </c>
      <c r="C20" s="22"/>
      <c r="D20" s="22"/>
      <c r="E20" s="23">
        <v>27500</v>
      </c>
      <c r="F20" s="22">
        <v>20400</v>
      </c>
      <c r="G20" s="29">
        <f t="shared" si="1"/>
        <v>47900</v>
      </c>
      <c r="H20" s="22">
        <v>27900</v>
      </c>
      <c r="I20" s="29">
        <f t="shared" si="0"/>
        <v>75800</v>
      </c>
    </row>
    <row r="21" spans="1:9" ht="24.95" customHeight="1" x14ac:dyDescent="0.2">
      <c r="A21" s="82" t="s">
        <v>91</v>
      </c>
      <c r="B21" s="21" t="s">
        <v>92</v>
      </c>
      <c r="C21" s="22"/>
      <c r="D21" s="22"/>
      <c r="E21" s="23">
        <v>1000000</v>
      </c>
      <c r="F21" s="22">
        <v>168700</v>
      </c>
      <c r="G21" s="29">
        <f t="shared" si="1"/>
        <v>1168700</v>
      </c>
      <c r="H21" s="22">
        <v>40000</v>
      </c>
      <c r="I21" s="29">
        <f t="shared" si="0"/>
        <v>1208700</v>
      </c>
    </row>
    <row r="22" spans="1:9" ht="24.95" hidden="1" customHeight="1" x14ac:dyDescent="0.2">
      <c r="A22" s="82" t="s">
        <v>93</v>
      </c>
      <c r="B22" s="21" t="s">
        <v>94</v>
      </c>
      <c r="C22" s="22"/>
      <c r="D22" s="22"/>
      <c r="E22" s="23">
        <v>0</v>
      </c>
      <c r="F22" s="22">
        <v>0</v>
      </c>
      <c r="G22" s="29">
        <f t="shared" si="1"/>
        <v>0</v>
      </c>
      <c r="H22" s="22"/>
      <c r="I22" s="29">
        <f t="shared" si="0"/>
        <v>0</v>
      </c>
    </row>
    <row r="23" spans="1:9" ht="24.95" customHeight="1" x14ac:dyDescent="0.2">
      <c r="A23" s="82" t="s">
        <v>95</v>
      </c>
      <c r="B23" s="21" t="s">
        <v>96</v>
      </c>
      <c r="C23" s="22"/>
      <c r="D23" s="22"/>
      <c r="E23" s="23">
        <v>102000</v>
      </c>
      <c r="F23" s="22">
        <v>-84000</v>
      </c>
      <c r="G23" s="29">
        <f t="shared" si="1"/>
        <v>18000</v>
      </c>
      <c r="H23" s="22"/>
      <c r="I23" s="29">
        <f t="shared" si="0"/>
        <v>18000</v>
      </c>
    </row>
    <row r="24" spans="1:9" ht="24.95" customHeight="1" x14ac:dyDescent="0.2">
      <c r="A24" s="82" t="s">
        <v>97</v>
      </c>
      <c r="B24" s="21" t="s">
        <v>98</v>
      </c>
      <c r="C24" s="22"/>
      <c r="D24" s="22"/>
      <c r="E24" s="23">
        <v>0</v>
      </c>
      <c r="F24" s="22">
        <v>84000</v>
      </c>
      <c r="G24" s="29">
        <f t="shared" si="1"/>
        <v>84000</v>
      </c>
      <c r="H24" s="22"/>
      <c r="I24" s="29">
        <f t="shared" si="0"/>
        <v>84000</v>
      </c>
    </row>
    <row r="25" spans="1:9" ht="24.95" customHeight="1" x14ac:dyDescent="0.2">
      <c r="A25" s="82" t="s">
        <v>101</v>
      </c>
      <c r="B25" s="21" t="s">
        <v>100</v>
      </c>
      <c r="C25" s="22"/>
      <c r="D25" s="22"/>
      <c r="E25" s="23">
        <v>100000</v>
      </c>
      <c r="F25" s="22">
        <v>6100</v>
      </c>
      <c r="G25" s="29">
        <f t="shared" si="1"/>
        <v>106100</v>
      </c>
      <c r="H25" s="22">
        <v>17000</v>
      </c>
      <c r="I25" s="29">
        <f t="shared" si="0"/>
        <v>123100</v>
      </c>
    </row>
    <row r="26" spans="1:9" ht="24.95" customHeight="1" x14ac:dyDescent="0.2">
      <c r="A26" s="82" t="s">
        <v>104</v>
      </c>
      <c r="B26" s="21" t="s">
        <v>103</v>
      </c>
      <c r="C26" s="22"/>
      <c r="D26" s="22"/>
      <c r="E26" s="23">
        <v>500</v>
      </c>
      <c r="F26" s="22">
        <v>0</v>
      </c>
      <c r="G26" s="29">
        <f t="shared" si="1"/>
        <v>500</v>
      </c>
      <c r="H26" s="22"/>
      <c r="I26" s="29">
        <f t="shared" si="0"/>
        <v>500</v>
      </c>
    </row>
    <row r="27" spans="1:9" ht="24.95" customHeight="1" thickBot="1" x14ac:dyDescent="0.25">
      <c r="A27" s="91" t="s">
        <v>119</v>
      </c>
      <c r="B27" s="92" t="s">
        <v>133</v>
      </c>
      <c r="C27" s="93">
        <v>23191096.399999999</v>
      </c>
      <c r="D27" s="94">
        <v>30534300</v>
      </c>
      <c r="E27" s="94">
        <v>33027990</v>
      </c>
      <c r="F27" s="94">
        <v>0</v>
      </c>
      <c r="G27" s="95">
        <v>33239390</v>
      </c>
      <c r="H27" s="94">
        <f>+H28</f>
        <v>-658500</v>
      </c>
      <c r="I27" s="95">
        <f t="shared" si="0"/>
        <v>32580890</v>
      </c>
    </row>
    <row r="28" spans="1:9" ht="24.95" customHeight="1" thickTop="1" x14ac:dyDescent="0.2">
      <c r="A28" s="86" t="s">
        <v>120</v>
      </c>
      <c r="B28" s="87" t="s">
        <v>134</v>
      </c>
      <c r="C28" s="88">
        <v>22836278.27</v>
      </c>
      <c r="D28" s="88">
        <v>30183600</v>
      </c>
      <c r="E28" s="89">
        <v>32677100</v>
      </c>
      <c r="F28" s="88">
        <v>0</v>
      </c>
      <c r="G28" s="90">
        <v>32888500</v>
      </c>
      <c r="H28" s="88">
        <f>+H33+H42+H54+H60+H85</f>
        <v>-658500</v>
      </c>
      <c r="I28" s="90">
        <f t="shared" si="0"/>
        <v>32230000</v>
      </c>
    </row>
    <row r="29" spans="1:9" ht="24.95" customHeight="1" x14ac:dyDescent="0.2">
      <c r="A29" s="80" t="s">
        <v>77</v>
      </c>
      <c r="B29" s="60" t="s">
        <v>76</v>
      </c>
      <c r="C29" s="61">
        <v>0</v>
      </c>
      <c r="D29" s="61">
        <v>0</v>
      </c>
      <c r="E29" s="62">
        <v>90000</v>
      </c>
      <c r="F29" s="61">
        <v>0</v>
      </c>
      <c r="G29" s="81">
        <v>90000</v>
      </c>
      <c r="H29" s="61"/>
      <c r="I29" s="81">
        <f t="shared" si="0"/>
        <v>90000</v>
      </c>
    </row>
    <row r="30" spans="1:9" ht="24.95" customHeight="1" x14ac:dyDescent="0.2">
      <c r="A30" s="82" t="s">
        <v>11</v>
      </c>
      <c r="B30" s="21" t="s">
        <v>12</v>
      </c>
      <c r="C30" s="22">
        <v>0</v>
      </c>
      <c r="D30" s="22">
        <v>0</v>
      </c>
      <c r="E30" s="23">
        <v>90000</v>
      </c>
      <c r="F30" s="22">
        <v>0</v>
      </c>
      <c r="G30" s="29">
        <v>90000</v>
      </c>
      <c r="H30" s="22"/>
      <c r="I30" s="29">
        <f t="shared" si="0"/>
        <v>90000</v>
      </c>
    </row>
    <row r="31" spans="1:9" ht="24.95" customHeight="1" x14ac:dyDescent="0.2">
      <c r="A31" s="112" t="s">
        <v>56</v>
      </c>
      <c r="B31" s="113" t="s">
        <v>57</v>
      </c>
      <c r="C31" s="114">
        <v>0</v>
      </c>
      <c r="D31" s="114">
        <v>0</v>
      </c>
      <c r="E31" s="115">
        <v>90000</v>
      </c>
      <c r="F31" s="114">
        <v>0</v>
      </c>
      <c r="G31" s="116">
        <v>90000</v>
      </c>
      <c r="H31" s="114"/>
      <c r="I31" s="116">
        <f t="shared" si="0"/>
        <v>90000</v>
      </c>
    </row>
    <row r="32" spans="1:9" ht="24.95" hidden="1" customHeight="1" x14ac:dyDescent="0.2">
      <c r="A32" s="102" t="s">
        <v>64</v>
      </c>
      <c r="B32" s="103" t="s">
        <v>65</v>
      </c>
      <c r="C32" s="104">
        <v>0</v>
      </c>
      <c r="D32" s="104">
        <v>0</v>
      </c>
      <c r="E32" s="105">
        <v>0</v>
      </c>
      <c r="F32" s="104"/>
      <c r="G32" s="106"/>
      <c r="H32" s="104"/>
      <c r="I32" s="106">
        <f t="shared" si="0"/>
        <v>0</v>
      </c>
    </row>
    <row r="33" spans="1:9" ht="24.95" customHeight="1" x14ac:dyDescent="0.2">
      <c r="A33" s="80" t="s">
        <v>82</v>
      </c>
      <c r="B33" s="60" t="s">
        <v>81</v>
      </c>
      <c r="C33" s="61">
        <v>1628183.71</v>
      </c>
      <c r="D33" s="61">
        <v>1937000</v>
      </c>
      <c r="E33" s="62">
        <v>1055000</v>
      </c>
      <c r="F33" s="61">
        <v>0</v>
      </c>
      <c r="G33" s="81">
        <v>1055000</v>
      </c>
      <c r="H33" s="61">
        <f>+H34+H40</f>
        <v>-75000</v>
      </c>
      <c r="I33" s="81">
        <f t="shared" si="0"/>
        <v>980000</v>
      </c>
    </row>
    <row r="34" spans="1:9" ht="24.95" customHeight="1" x14ac:dyDescent="0.2">
      <c r="A34" s="82" t="s">
        <v>11</v>
      </c>
      <c r="B34" s="21" t="s">
        <v>12</v>
      </c>
      <c r="C34" s="22">
        <v>1628183.71</v>
      </c>
      <c r="D34" s="22">
        <v>1937000</v>
      </c>
      <c r="E34" s="23">
        <v>1055000</v>
      </c>
      <c r="F34" s="22">
        <v>0</v>
      </c>
      <c r="G34" s="29">
        <v>1055000</v>
      </c>
      <c r="H34" s="22">
        <f>+H36</f>
        <v>-76000</v>
      </c>
      <c r="I34" s="29">
        <f t="shared" si="0"/>
        <v>979000</v>
      </c>
    </row>
    <row r="35" spans="1:9" ht="24.95" customHeight="1" x14ac:dyDescent="0.2">
      <c r="A35" s="112" t="s">
        <v>54</v>
      </c>
      <c r="B35" s="113" t="s">
        <v>55</v>
      </c>
      <c r="C35" s="114">
        <v>70800</v>
      </c>
      <c r="D35" s="114">
        <v>73000</v>
      </c>
      <c r="E35" s="115">
        <v>73000</v>
      </c>
      <c r="F35" s="114">
        <v>0</v>
      </c>
      <c r="G35" s="116">
        <v>73000</v>
      </c>
      <c r="H35" s="114"/>
      <c r="I35" s="116">
        <f t="shared" si="0"/>
        <v>73000</v>
      </c>
    </row>
    <row r="36" spans="1:9" ht="24.95" customHeight="1" x14ac:dyDescent="0.2">
      <c r="A36" s="117" t="s">
        <v>56</v>
      </c>
      <c r="B36" s="118" t="s">
        <v>57</v>
      </c>
      <c r="C36" s="119">
        <v>1557383.71</v>
      </c>
      <c r="D36" s="119">
        <v>1854000</v>
      </c>
      <c r="E36" s="120">
        <v>982000</v>
      </c>
      <c r="F36" s="119">
        <v>0</v>
      </c>
      <c r="G36" s="121">
        <v>982000</v>
      </c>
      <c r="H36" s="119">
        <v>-76000</v>
      </c>
      <c r="I36" s="121">
        <f t="shared" si="0"/>
        <v>906000</v>
      </c>
    </row>
    <row r="37" spans="1:9" ht="24.95" hidden="1" customHeight="1" x14ac:dyDescent="0.2">
      <c r="A37" s="117" t="s">
        <v>60</v>
      </c>
      <c r="B37" s="118" t="s">
        <v>61</v>
      </c>
      <c r="C37" s="119">
        <v>0</v>
      </c>
      <c r="D37" s="119">
        <v>0</v>
      </c>
      <c r="E37" s="120">
        <v>0</v>
      </c>
      <c r="F37" s="119">
        <v>0</v>
      </c>
      <c r="G37" s="121"/>
      <c r="H37" s="119"/>
      <c r="I37" s="121">
        <f t="shared" si="0"/>
        <v>0</v>
      </c>
    </row>
    <row r="38" spans="1:9" ht="24.95" hidden="1" customHeight="1" x14ac:dyDescent="0.2">
      <c r="A38" s="117" t="s">
        <v>62</v>
      </c>
      <c r="B38" s="118" t="s">
        <v>63</v>
      </c>
      <c r="C38" s="119">
        <v>0</v>
      </c>
      <c r="D38" s="119">
        <v>10000</v>
      </c>
      <c r="E38" s="120">
        <v>0</v>
      </c>
      <c r="F38" s="119">
        <v>0</v>
      </c>
      <c r="G38" s="121">
        <v>0</v>
      </c>
      <c r="H38" s="119"/>
      <c r="I38" s="121">
        <f t="shared" si="0"/>
        <v>0</v>
      </c>
    </row>
    <row r="39" spans="1:9" ht="24.95" hidden="1" customHeight="1" x14ac:dyDescent="0.2">
      <c r="A39" s="102" t="s">
        <v>64</v>
      </c>
      <c r="B39" s="103" t="s">
        <v>65</v>
      </c>
      <c r="C39" s="104">
        <v>0</v>
      </c>
      <c r="D39" s="104">
        <v>0</v>
      </c>
      <c r="E39" s="105">
        <v>0</v>
      </c>
      <c r="F39" s="104"/>
      <c r="G39" s="106"/>
      <c r="H39" s="104"/>
      <c r="I39" s="106">
        <f t="shared" si="0"/>
        <v>0</v>
      </c>
    </row>
    <row r="40" spans="1:9" ht="24.95" customHeight="1" x14ac:dyDescent="0.2">
      <c r="A40" s="82" t="s">
        <v>13</v>
      </c>
      <c r="B40" s="21" t="s">
        <v>14</v>
      </c>
      <c r="C40" s="22"/>
      <c r="D40" s="22"/>
      <c r="E40" s="23"/>
      <c r="F40" s="22"/>
      <c r="G40" s="29"/>
      <c r="H40" s="22">
        <f>+H41</f>
        <v>1000</v>
      </c>
      <c r="I40" s="29">
        <f t="shared" si="0"/>
        <v>1000</v>
      </c>
    </row>
    <row r="41" spans="1:9" ht="24.95" customHeight="1" x14ac:dyDescent="0.2">
      <c r="A41" s="112" t="s">
        <v>68</v>
      </c>
      <c r="B41" s="113" t="s">
        <v>69</v>
      </c>
      <c r="C41" s="114"/>
      <c r="D41" s="114"/>
      <c r="E41" s="115"/>
      <c r="F41" s="114"/>
      <c r="G41" s="116"/>
      <c r="H41" s="114">
        <v>1000</v>
      </c>
      <c r="I41" s="116">
        <f t="shared" si="0"/>
        <v>1000</v>
      </c>
    </row>
    <row r="42" spans="1:9" ht="24.95" customHeight="1" x14ac:dyDescent="0.2">
      <c r="A42" s="80" t="s">
        <v>85</v>
      </c>
      <c r="B42" s="60" t="s">
        <v>86</v>
      </c>
      <c r="C42" s="61">
        <v>20628905.739999998</v>
      </c>
      <c r="D42" s="61">
        <v>26769100</v>
      </c>
      <c r="E42" s="62">
        <v>30302100</v>
      </c>
      <c r="F42" s="61">
        <f>+G42-E42</f>
        <v>16200</v>
      </c>
      <c r="G42" s="81">
        <v>30318300</v>
      </c>
      <c r="H42" s="61">
        <f>+H43+H50</f>
        <v>-668400</v>
      </c>
      <c r="I42" s="81">
        <f t="shared" si="0"/>
        <v>29649900</v>
      </c>
    </row>
    <row r="43" spans="1:9" ht="24.95" customHeight="1" x14ac:dyDescent="0.2">
      <c r="A43" s="82" t="s">
        <v>11</v>
      </c>
      <c r="B43" s="21" t="s">
        <v>12</v>
      </c>
      <c r="C43" s="22">
        <v>20514593.25</v>
      </c>
      <c r="D43" s="22">
        <v>26041900</v>
      </c>
      <c r="E43" s="23">
        <v>29356900</v>
      </c>
      <c r="F43" s="22">
        <f t="shared" ref="F43:F53" si="2">+G43-E43</f>
        <v>-161800</v>
      </c>
      <c r="G43" s="29">
        <v>29195100</v>
      </c>
      <c r="H43" s="22">
        <f>+H44+H45+H46+H48+H49</f>
        <v>-115400</v>
      </c>
      <c r="I43" s="29">
        <f t="shared" si="0"/>
        <v>29079700</v>
      </c>
    </row>
    <row r="44" spans="1:9" ht="24.95" customHeight="1" x14ac:dyDescent="0.2">
      <c r="A44" s="112" t="s">
        <v>54</v>
      </c>
      <c r="B44" s="113" t="s">
        <v>55</v>
      </c>
      <c r="C44" s="114">
        <v>17547264.920000002</v>
      </c>
      <c r="D44" s="114">
        <v>22655700</v>
      </c>
      <c r="E44" s="115">
        <v>24496600</v>
      </c>
      <c r="F44" s="114">
        <f t="shared" si="2"/>
        <v>-187200</v>
      </c>
      <c r="G44" s="116">
        <v>24309400</v>
      </c>
      <c r="H44" s="114">
        <f>866000+55000</f>
        <v>921000</v>
      </c>
      <c r="I44" s="116">
        <f t="shared" si="0"/>
        <v>25230400</v>
      </c>
    </row>
    <row r="45" spans="1:9" ht="24.95" customHeight="1" x14ac:dyDescent="0.2">
      <c r="A45" s="117" t="s">
        <v>56</v>
      </c>
      <c r="B45" s="118" t="s">
        <v>57</v>
      </c>
      <c r="C45" s="119">
        <v>2910234.16</v>
      </c>
      <c r="D45" s="119">
        <v>3328000</v>
      </c>
      <c r="E45" s="120">
        <v>4790000</v>
      </c>
      <c r="F45" s="119">
        <f t="shared" si="2"/>
        <v>25400</v>
      </c>
      <c r="G45" s="121">
        <v>4815400</v>
      </c>
      <c r="H45" s="119">
        <f>-887500-100000</f>
        <v>-987500</v>
      </c>
      <c r="I45" s="121">
        <f t="shared" si="0"/>
        <v>3827900</v>
      </c>
    </row>
    <row r="46" spans="1:9" ht="24.95" customHeight="1" x14ac:dyDescent="0.2">
      <c r="A46" s="117" t="s">
        <v>58</v>
      </c>
      <c r="B46" s="118" t="s">
        <v>59</v>
      </c>
      <c r="C46" s="119">
        <v>42375.95</v>
      </c>
      <c r="D46" s="119">
        <v>46200</v>
      </c>
      <c r="E46" s="120">
        <v>49300</v>
      </c>
      <c r="F46" s="119">
        <f t="shared" si="2"/>
        <v>0</v>
      </c>
      <c r="G46" s="121">
        <v>49300</v>
      </c>
      <c r="H46" s="119">
        <v>-36000</v>
      </c>
      <c r="I46" s="121">
        <f t="shared" si="0"/>
        <v>13300</v>
      </c>
    </row>
    <row r="47" spans="1:9" ht="24.95" hidden="1" customHeight="1" x14ac:dyDescent="0.2">
      <c r="A47" s="117" t="s">
        <v>60</v>
      </c>
      <c r="B47" s="118" t="s">
        <v>61</v>
      </c>
      <c r="C47" s="119">
        <v>0</v>
      </c>
      <c r="D47" s="119">
        <v>0</v>
      </c>
      <c r="E47" s="120">
        <v>0</v>
      </c>
      <c r="F47" s="119">
        <f t="shared" si="2"/>
        <v>0</v>
      </c>
      <c r="G47" s="121"/>
      <c r="H47" s="119"/>
      <c r="I47" s="121">
        <f t="shared" si="0"/>
        <v>0</v>
      </c>
    </row>
    <row r="48" spans="1:9" ht="24.95" customHeight="1" x14ac:dyDescent="0.2">
      <c r="A48" s="117" t="s">
        <v>62</v>
      </c>
      <c r="B48" s="118" t="s">
        <v>63</v>
      </c>
      <c r="C48" s="119">
        <v>8998.7000000000007</v>
      </c>
      <c r="D48" s="119">
        <v>10000</v>
      </c>
      <c r="E48" s="120">
        <v>20000</v>
      </c>
      <c r="F48" s="119">
        <f t="shared" si="2"/>
        <v>0</v>
      </c>
      <c r="G48" s="121">
        <v>20000</v>
      </c>
      <c r="H48" s="119">
        <v>-12000</v>
      </c>
      <c r="I48" s="121">
        <f t="shared" si="0"/>
        <v>8000</v>
      </c>
    </row>
    <row r="49" spans="1:9" ht="24.95" customHeight="1" x14ac:dyDescent="0.2">
      <c r="A49" s="122" t="s">
        <v>64</v>
      </c>
      <c r="B49" s="123" t="s">
        <v>65</v>
      </c>
      <c r="C49" s="124">
        <v>5719.52</v>
      </c>
      <c r="D49" s="124">
        <v>2000</v>
      </c>
      <c r="E49" s="125">
        <v>1000</v>
      </c>
      <c r="F49" s="124">
        <f t="shared" si="2"/>
        <v>0</v>
      </c>
      <c r="G49" s="126">
        <v>1000</v>
      </c>
      <c r="H49" s="124">
        <v>-900</v>
      </c>
      <c r="I49" s="126">
        <f t="shared" si="0"/>
        <v>100</v>
      </c>
    </row>
    <row r="50" spans="1:9" ht="24.95" customHeight="1" x14ac:dyDescent="0.2">
      <c r="A50" s="82" t="s">
        <v>13</v>
      </c>
      <c r="B50" s="21" t="s">
        <v>14</v>
      </c>
      <c r="C50" s="22">
        <v>114312.49</v>
      </c>
      <c r="D50" s="22">
        <v>727200</v>
      </c>
      <c r="E50" s="23">
        <v>945200</v>
      </c>
      <c r="F50" s="22">
        <f t="shared" si="2"/>
        <v>178000</v>
      </c>
      <c r="G50" s="29">
        <v>1123200</v>
      </c>
      <c r="H50" s="22">
        <f>+H51+H52+H53</f>
        <v>-553000</v>
      </c>
      <c r="I50" s="29">
        <f t="shared" si="0"/>
        <v>570200</v>
      </c>
    </row>
    <row r="51" spans="1:9" ht="24.95" customHeight="1" x14ac:dyDescent="0.2">
      <c r="A51" s="112" t="s">
        <v>66</v>
      </c>
      <c r="B51" s="113" t="s">
        <v>67</v>
      </c>
      <c r="C51" s="114">
        <v>11729.44</v>
      </c>
      <c r="D51" s="114">
        <v>22200</v>
      </c>
      <c r="E51" s="115">
        <v>20000</v>
      </c>
      <c r="F51" s="114">
        <f t="shared" si="2"/>
        <v>0</v>
      </c>
      <c r="G51" s="116">
        <v>20000</v>
      </c>
      <c r="H51" s="114">
        <v>-7000</v>
      </c>
      <c r="I51" s="116">
        <f t="shared" si="0"/>
        <v>13000</v>
      </c>
    </row>
    <row r="52" spans="1:9" ht="24.95" customHeight="1" x14ac:dyDescent="0.2">
      <c r="A52" s="127" t="s">
        <v>68</v>
      </c>
      <c r="B52" s="128" t="s">
        <v>69</v>
      </c>
      <c r="C52" s="129">
        <v>102113.19</v>
      </c>
      <c r="D52" s="129">
        <v>600100</v>
      </c>
      <c r="E52" s="130">
        <v>613800</v>
      </c>
      <c r="F52" s="129">
        <f t="shared" si="2"/>
        <v>34200</v>
      </c>
      <c r="G52" s="131">
        <v>648000</v>
      </c>
      <c r="H52" s="129">
        <f>-143000-48000</f>
        <v>-191000</v>
      </c>
      <c r="I52" s="131">
        <f t="shared" si="0"/>
        <v>457000</v>
      </c>
    </row>
    <row r="53" spans="1:9" ht="24.95" customHeight="1" x14ac:dyDescent="0.2">
      <c r="A53" s="122" t="s">
        <v>70</v>
      </c>
      <c r="B53" s="123" t="s">
        <v>71</v>
      </c>
      <c r="C53" s="124">
        <v>469.86</v>
      </c>
      <c r="D53" s="124">
        <v>104900</v>
      </c>
      <c r="E53" s="125">
        <v>311400</v>
      </c>
      <c r="F53" s="124">
        <f t="shared" si="2"/>
        <v>143800</v>
      </c>
      <c r="G53" s="126">
        <v>455200</v>
      </c>
      <c r="H53" s="124">
        <f>-403000+48000</f>
        <v>-355000</v>
      </c>
      <c r="I53" s="126">
        <f t="shared" si="0"/>
        <v>100200</v>
      </c>
    </row>
    <row r="54" spans="1:9" ht="24.95" customHeight="1" x14ac:dyDescent="0.2">
      <c r="A54" s="80" t="s">
        <v>89</v>
      </c>
      <c r="B54" s="60" t="s">
        <v>90</v>
      </c>
      <c r="C54" s="61">
        <v>0</v>
      </c>
      <c r="D54" s="61">
        <v>10000</v>
      </c>
      <c r="E54" s="62">
        <v>27500</v>
      </c>
      <c r="F54" s="61">
        <f>+G54-E54</f>
        <v>20400</v>
      </c>
      <c r="G54" s="81">
        <v>47900</v>
      </c>
      <c r="H54" s="61">
        <f>+H55</f>
        <v>27900</v>
      </c>
      <c r="I54" s="81">
        <f t="shared" si="0"/>
        <v>75800</v>
      </c>
    </row>
    <row r="55" spans="1:9" ht="24.95" customHeight="1" x14ac:dyDescent="0.2">
      <c r="A55" s="82" t="s">
        <v>11</v>
      </c>
      <c r="B55" s="21" t="s">
        <v>12</v>
      </c>
      <c r="C55" s="22">
        <v>0</v>
      </c>
      <c r="D55" s="22">
        <v>10000</v>
      </c>
      <c r="E55" s="23">
        <v>27500</v>
      </c>
      <c r="F55" s="22">
        <f t="shared" ref="F55:F59" si="3">+G55-E55</f>
        <v>18500</v>
      </c>
      <c r="G55" s="29">
        <v>46000</v>
      </c>
      <c r="H55" s="22">
        <f>+H56+H57</f>
        <v>27900</v>
      </c>
      <c r="I55" s="29">
        <f t="shared" si="0"/>
        <v>73900</v>
      </c>
    </row>
    <row r="56" spans="1:9" ht="24.95" customHeight="1" x14ac:dyDescent="0.2">
      <c r="A56" s="132">
        <v>31</v>
      </c>
      <c r="B56" s="133" t="s">
        <v>55</v>
      </c>
      <c r="C56" s="134"/>
      <c r="D56" s="134"/>
      <c r="E56" s="135">
        <v>0</v>
      </c>
      <c r="F56" s="134">
        <f t="shared" si="3"/>
        <v>27600</v>
      </c>
      <c r="G56" s="136">
        <v>27600</v>
      </c>
      <c r="H56" s="134">
        <v>15100</v>
      </c>
      <c r="I56" s="136">
        <f t="shared" si="0"/>
        <v>42700</v>
      </c>
    </row>
    <row r="57" spans="1:9" ht="24.95" customHeight="1" x14ac:dyDescent="0.2">
      <c r="A57" s="132" t="s">
        <v>56</v>
      </c>
      <c r="B57" s="133" t="s">
        <v>57</v>
      </c>
      <c r="C57" s="134">
        <v>0</v>
      </c>
      <c r="D57" s="134">
        <v>10000</v>
      </c>
      <c r="E57" s="135">
        <v>27500</v>
      </c>
      <c r="F57" s="134">
        <f t="shared" si="3"/>
        <v>-9100</v>
      </c>
      <c r="G57" s="136">
        <v>18400</v>
      </c>
      <c r="H57" s="134">
        <v>12800</v>
      </c>
      <c r="I57" s="136">
        <f t="shared" si="0"/>
        <v>31200</v>
      </c>
    </row>
    <row r="58" spans="1:9" ht="24.95" customHeight="1" x14ac:dyDescent="0.2">
      <c r="A58" s="218">
        <v>4</v>
      </c>
      <c r="B58" s="21" t="s">
        <v>14</v>
      </c>
      <c r="C58" s="22"/>
      <c r="D58" s="22"/>
      <c r="E58" s="23">
        <v>0</v>
      </c>
      <c r="F58" s="22">
        <f t="shared" si="3"/>
        <v>1900</v>
      </c>
      <c r="G58" s="29">
        <v>1900</v>
      </c>
      <c r="H58" s="22"/>
      <c r="I58" s="29">
        <f t="shared" si="0"/>
        <v>1900</v>
      </c>
    </row>
    <row r="59" spans="1:9" ht="24.95" customHeight="1" x14ac:dyDescent="0.2">
      <c r="A59" s="132">
        <v>42</v>
      </c>
      <c r="B59" s="133" t="s">
        <v>69</v>
      </c>
      <c r="C59" s="134"/>
      <c r="D59" s="134"/>
      <c r="E59" s="135">
        <v>0</v>
      </c>
      <c r="F59" s="134">
        <f t="shared" si="3"/>
        <v>1900</v>
      </c>
      <c r="G59" s="136">
        <v>1900</v>
      </c>
      <c r="H59" s="134"/>
      <c r="I59" s="136">
        <f t="shared" si="0"/>
        <v>1900</v>
      </c>
    </row>
    <row r="60" spans="1:9" ht="24.95" customHeight="1" x14ac:dyDescent="0.2">
      <c r="A60" s="80" t="s">
        <v>91</v>
      </c>
      <c r="B60" s="60" t="s">
        <v>92</v>
      </c>
      <c r="C60" s="61">
        <v>413143.78</v>
      </c>
      <c r="D60" s="61">
        <v>1205500</v>
      </c>
      <c r="E60" s="62">
        <v>1000000</v>
      </c>
      <c r="F60" s="61">
        <f>+G60-E60</f>
        <v>168700</v>
      </c>
      <c r="G60" s="81">
        <v>1168700</v>
      </c>
      <c r="H60" s="61">
        <f>+H61+H66</f>
        <v>40000</v>
      </c>
      <c r="I60" s="81">
        <f t="shared" si="0"/>
        <v>1208700</v>
      </c>
    </row>
    <row r="61" spans="1:9" ht="24.95" customHeight="1" x14ac:dyDescent="0.2">
      <c r="A61" s="82" t="s">
        <v>11</v>
      </c>
      <c r="B61" s="21" t="s">
        <v>12</v>
      </c>
      <c r="C61" s="22">
        <v>408968.94</v>
      </c>
      <c r="D61" s="22">
        <v>1131000</v>
      </c>
      <c r="E61" s="23">
        <v>998700</v>
      </c>
      <c r="F61" s="22">
        <f t="shared" ref="F61:F67" si="4">+G61-E61</f>
        <v>157800</v>
      </c>
      <c r="G61" s="29">
        <v>1156500</v>
      </c>
      <c r="H61" s="22">
        <f>+H62+H63+H64</f>
        <v>38500</v>
      </c>
      <c r="I61" s="29">
        <f t="shared" si="0"/>
        <v>1195000</v>
      </c>
    </row>
    <row r="62" spans="1:9" ht="24.95" customHeight="1" x14ac:dyDescent="0.2">
      <c r="A62" s="112" t="s">
        <v>54</v>
      </c>
      <c r="B62" s="113" t="s">
        <v>55</v>
      </c>
      <c r="C62" s="114">
        <v>47626.53</v>
      </c>
      <c r="D62" s="114">
        <v>76900</v>
      </c>
      <c r="E62" s="115">
        <v>73000</v>
      </c>
      <c r="F62" s="114">
        <f t="shared" si="4"/>
        <v>9000</v>
      </c>
      <c r="G62" s="116">
        <v>82000</v>
      </c>
      <c r="H62" s="114">
        <v>14000</v>
      </c>
      <c r="I62" s="116">
        <f t="shared" si="0"/>
        <v>96000</v>
      </c>
    </row>
    <row r="63" spans="1:9" ht="24.95" customHeight="1" x14ac:dyDescent="0.2">
      <c r="A63" s="127" t="s">
        <v>56</v>
      </c>
      <c r="B63" s="128" t="s">
        <v>57</v>
      </c>
      <c r="C63" s="129">
        <v>338835.28</v>
      </c>
      <c r="D63" s="129">
        <v>1054100</v>
      </c>
      <c r="E63" s="130">
        <v>917800</v>
      </c>
      <c r="F63" s="129">
        <f t="shared" si="4"/>
        <v>148800</v>
      </c>
      <c r="G63" s="131">
        <v>1066600</v>
      </c>
      <c r="H63" s="129">
        <v>24100</v>
      </c>
      <c r="I63" s="131">
        <f t="shared" si="0"/>
        <v>1090700</v>
      </c>
    </row>
    <row r="64" spans="1:9" ht="24.95" customHeight="1" x14ac:dyDescent="0.2">
      <c r="A64" s="127">
        <v>34</v>
      </c>
      <c r="B64" s="128" t="s">
        <v>59</v>
      </c>
      <c r="C64" s="129"/>
      <c r="D64" s="129"/>
      <c r="E64" s="130"/>
      <c r="F64" s="129"/>
      <c r="G64" s="131"/>
      <c r="H64" s="129">
        <v>400</v>
      </c>
      <c r="I64" s="131">
        <f t="shared" si="0"/>
        <v>400</v>
      </c>
    </row>
    <row r="65" spans="1:9" ht="24.95" customHeight="1" x14ac:dyDescent="0.2">
      <c r="A65" s="122" t="s">
        <v>64</v>
      </c>
      <c r="B65" s="123" t="s">
        <v>65</v>
      </c>
      <c r="C65" s="124">
        <v>22507.13</v>
      </c>
      <c r="D65" s="124">
        <v>0</v>
      </c>
      <c r="E65" s="125">
        <v>7900</v>
      </c>
      <c r="F65" s="124">
        <f t="shared" si="4"/>
        <v>0</v>
      </c>
      <c r="G65" s="126">
        <v>7900</v>
      </c>
      <c r="H65" s="124"/>
      <c r="I65" s="126">
        <f t="shared" si="0"/>
        <v>7900</v>
      </c>
    </row>
    <row r="66" spans="1:9" ht="24.95" customHeight="1" x14ac:dyDescent="0.2">
      <c r="A66" s="82" t="s">
        <v>13</v>
      </c>
      <c r="B66" s="21" t="s">
        <v>14</v>
      </c>
      <c r="C66" s="22">
        <v>4174.84</v>
      </c>
      <c r="D66" s="22">
        <v>74500</v>
      </c>
      <c r="E66" s="23">
        <v>1300</v>
      </c>
      <c r="F66" s="22">
        <f t="shared" si="4"/>
        <v>10900</v>
      </c>
      <c r="G66" s="29">
        <v>12200</v>
      </c>
      <c r="H66" s="22">
        <f>+H67</f>
        <v>1500</v>
      </c>
      <c r="I66" s="29">
        <f t="shared" si="0"/>
        <v>13700</v>
      </c>
    </row>
    <row r="67" spans="1:9" ht="24.95" customHeight="1" x14ac:dyDescent="0.2">
      <c r="A67" s="132" t="s">
        <v>68</v>
      </c>
      <c r="B67" s="133" t="s">
        <v>69</v>
      </c>
      <c r="C67" s="134">
        <v>4174.84</v>
      </c>
      <c r="D67" s="134">
        <v>74500</v>
      </c>
      <c r="E67" s="135">
        <v>1300</v>
      </c>
      <c r="F67" s="134">
        <f t="shared" si="4"/>
        <v>10900</v>
      </c>
      <c r="G67" s="136">
        <v>12200</v>
      </c>
      <c r="H67" s="134">
        <v>1500</v>
      </c>
      <c r="I67" s="136">
        <f t="shared" si="0"/>
        <v>13700</v>
      </c>
    </row>
    <row r="68" spans="1:9" ht="24.95" hidden="1" customHeight="1" x14ac:dyDescent="0.2">
      <c r="A68" s="80" t="s">
        <v>93</v>
      </c>
      <c r="B68" s="60" t="s">
        <v>94</v>
      </c>
      <c r="C68" s="61">
        <v>516.59</v>
      </c>
      <c r="D68" s="61">
        <v>0</v>
      </c>
      <c r="E68" s="62">
        <v>0</v>
      </c>
      <c r="F68" s="61"/>
      <c r="G68" s="81"/>
      <c r="H68" s="61"/>
      <c r="I68" s="81">
        <f t="shared" si="0"/>
        <v>0</v>
      </c>
    </row>
    <row r="69" spans="1:9" ht="24.95" hidden="1" customHeight="1" x14ac:dyDescent="0.2">
      <c r="A69" s="82" t="s">
        <v>11</v>
      </c>
      <c r="B69" s="21" t="s">
        <v>12</v>
      </c>
      <c r="C69" s="22">
        <v>516.59</v>
      </c>
      <c r="D69" s="22">
        <v>0</v>
      </c>
      <c r="E69" s="23">
        <v>0</v>
      </c>
      <c r="F69" s="22"/>
      <c r="G69" s="29"/>
      <c r="H69" s="22"/>
      <c r="I69" s="29">
        <f t="shared" si="0"/>
        <v>0</v>
      </c>
    </row>
    <row r="70" spans="1:9" ht="24.95" hidden="1" customHeight="1" x14ac:dyDescent="0.2">
      <c r="A70" s="132" t="s">
        <v>56</v>
      </c>
      <c r="B70" s="133" t="s">
        <v>57</v>
      </c>
      <c r="C70" s="134">
        <v>516.59</v>
      </c>
      <c r="D70" s="134">
        <v>0</v>
      </c>
      <c r="E70" s="135">
        <v>0</v>
      </c>
      <c r="F70" s="134"/>
      <c r="G70" s="136"/>
      <c r="H70" s="134"/>
      <c r="I70" s="136">
        <f t="shared" si="0"/>
        <v>0</v>
      </c>
    </row>
    <row r="71" spans="1:9" ht="24.95" customHeight="1" x14ac:dyDescent="0.2">
      <c r="A71" s="80" t="s">
        <v>95</v>
      </c>
      <c r="B71" s="60" t="s">
        <v>96</v>
      </c>
      <c r="C71" s="61">
        <v>1313.38</v>
      </c>
      <c r="D71" s="61">
        <v>116500</v>
      </c>
      <c r="E71" s="62">
        <v>102000</v>
      </c>
      <c r="F71" s="61">
        <v>-84000</v>
      </c>
      <c r="G71" s="81">
        <v>18000</v>
      </c>
      <c r="H71" s="61"/>
      <c r="I71" s="81">
        <f t="shared" si="0"/>
        <v>18000</v>
      </c>
    </row>
    <row r="72" spans="1:9" ht="24.95" customHeight="1" x14ac:dyDescent="0.2">
      <c r="A72" s="82" t="s">
        <v>11</v>
      </c>
      <c r="B72" s="21" t="s">
        <v>12</v>
      </c>
      <c r="C72" s="22">
        <v>1313.38</v>
      </c>
      <c r="D72" s="22">
        <v>104000</v>
      </c>
      <c r="E72" s="23">
        <v>102000</v>
      </c>
      <c r="F72" s="22">
        <v>-84000</v>
      </c>
      <c r="G72" s="29">
        <v>18000</v>
      </c>
      <c r="H72" s="22"/>
      <c r="I72" s="29">
        <f t="shared" si="0"/>
        <v>18000</v>
      </c>
    </row>
    <row r="73" spans="1:9" ht="24.95" customHeight="1" x14ac:dyDescent="0.2">
      <c r="A73" s="112" t="s">
        <v>54</v>
      </c>
      <c r="B73" s="113" t="s">
        <v>55</v>
      </c>
      <c r="C73" s="114">
        <v>0</v>
      </c>
      <c r="D73" s="114">
        <v>104000</v>
      </c>
      <c r="E73" s="115">
        <v>100000</v>
      </c>
      <c r="F73" s="114">
        <v>-86500</v>
      </c>
      <c r="G73" s="116">
        <v>13500</v>
      </c>
      <c r="H73" s="114"/>
      <c r="I73" s="116">
        <f t="shared" si="0"/>
        <v>13500</v>
      </c>
    </row>
    <row r="74" spans="1:9" ht="24.95" customHeight="1" x14ac:dyDescent="0.2">
      <c r="A74" s="222" t="s">
        <v>56</v>
      </c>
      <c r="B74" s="223" t="s">
        <v>57</v>
      </c>
      <c r="C74" s="224">
        <v>1313.38</v>
      </c>
      <c r="D74" s="224">
        <v>0</v>
      </c>
      <c r="E74" s="225">
        <v>2000</v>
      </c>
      <c r="F74" s="224">
        <v>2500</v>
      </c>
      <c r="G74" s="226">
        <v>4500</v>
      </c>
      <c r="H74" s="224"/>
      <c r="I74" s="226">
        <f t="shared" si="0"/>
        <v>4500</v>
      </c>
    </row>
    <row r="75" spans="1:9" ht="24.95" hidden="1" customHeight="1" x14ac:dyDescent="0.2">
      <c r="A75" s="221" t="s">
        <v>13</v>
      </c>
      <c r="B75" s="103" t="s">
        <v>14</v>
      </c>
      <c r="C75" s="104">
        <v>0</v>
      </c>
      <c r="D75" s="104">
        <v>12500</v>
      </c>
      <c r="E75" s="105">
        <v>0</v>
      </c>
      <c r="F75" s="104"/>
      <c r="G75" s="106"/>
      <c r="H75" s="104"/>
      <c r="I75" s="106">
        <f t="shared" si="0"/>
        <v>0</v>
      </c>
    </row>
    <row r="76" spans="1:9" ht="24.95" hidden="1" customHeight="1" x14ac:dyDescent="0.2">
      <c r="A76" s="132" t="s">
        <v>68</v>
      </c>
      <c r="B76" s="133" t="s">
        <v>69</v>
      </c>
      <c r="C76" s="134">
        <v>0</v>
      </c>
      <c r="D76" s="134">
        <v>12500</v>
      </c>
      <c r="E76" s="135">
        <v>0</v>
      </c>
      <c r="F76" s="134"/>
      <c r="G76" s="136"/>
      <c r="H76" s="134"/>
      <c r="I76" s="136">
        <f t="shared" ref="I76:I133" si="5">+G76+H76</f>
        <v>0</v>
      </c>
    </row>
    <row r="77" spans="1:9" ht="24.95" customHeight="1" x14ac:dyDescent="0.2">
      <c r="A77" s="80" t="s">
        <v>97</v>
      </c>
      <c r="B77" s="60" t="s">
        <v>98</v>
      </c>
      <c r="C77" s="61">
        <v>52616.79</v>
      </c>
      <c r="D77" s="61">
        <v>0</v>
      </c>
      <c r="E77" s="62">
        <v>0</v>
      </c>
      <c r="F77" s="61">
        <v>84000</v>
      </c>
      <c r="G77" s="81">
        <v>84000</v>
      </c>
      <c r="H77" s="61"/>
      <c r="I77" s="81">
        <f t="shared" si="5"/>
        <v>84000</v>
      </c>
    </row>
    <row r="78" spans="1:9" ht="24.95" customHeight="1" x14ac:dyDescent="0.2">
      <c r="A78" s="82" t="s">
        <v>11</v>
      </c>
      <c r="B78" s="21" t="s">
        <v>12</v>
      </c>
      <c r="C78" s="22">
        <v>52616.79</v>
      </c>
      <c r="D78" s="22">
        <v>0</v>
      </c>
      <c r="E78" s="23">
        <v>0</v>
      </c>
      <c r="F78" s="22">
        <v>84000</v>
      </c>
      <c r="G78" s="29">
        <v>84000</v>
      </c>
      <c r="H78" s="22"/>
      <c r="I78" s="29">
        <f t="shared" si="5"/>
        <v>84000</v>
      </c>
    </row>
    <row r="79" spans="1:9" ht="24.95" customHeight="1" x14ac:dyDescent="0.2">
      <c r="A79" s="112" t="s">
        <v>54</v>
      </c>
      <c r="B79" s="113" t="s">
        <v>55</v>
      </c>
      <c r="C79" s="114">
        <v>49490.6</v>
      </c>
      <c r="D79" s="114">
        <v>0</v>
      </c>
      <c r="E79" s="115">
        <v>0</v>
      </c>
      <c r="F79" s="114">
        <v>81000</v>
      </c>
      <c r="G79" s="116">
        <v>81000</v>
      </c>
      <c r="H79" s="114"/>
      <c r="I79" s="116">
        <f t="shared" si="5"/>
        <v>81000</v>
      </c>
    </row>
    <row r="80" spans="1:9" ht="24.95" customHeight="1" x14ac:dyDescent="0.2">
      <c r="A80" s="127" t="s">
        <v>56</v>
      </c>
      <c r="B80" s="128" t="s">
        <v>57</v>
      </c>
      <c r="C80" s="129">
        <v>3126.19</v>
      </c>
      <c r="D80" s="129">
        <v>0</v>
      </c>
      <c r="E80" s="130">
        <v>0</v>
      </c>
      <c r="F80" s="129">
        <v>3000</v>
      </c>
      <c r="G80" s="131">
        <v>3000</v>
      </c>
      <c r="H80" s="129"/>
      <c r="I80" s="131">
        <f t="shared" si="5"/>
        <v>3000</v>
      </c>
    </row>
    <row r="81" spans="1:9" ht="24.95" hidden="1" customHeight="1" x14ac:dyDescent="0.2">
      <c r="A81" s="102" t="s">
        <v>60</v>
      </c>
      <c r="B81" s="103" t="s">
        <v>61</v>
      </c>
      <c r="C81" s="104">
        <v>0</v>
      </c>
      <c r="D81" s="104">
        <v>0</v>
      </c>
      <c r="E81" s="105">
        <v>0</v>
      </c>
      <c r="F81" s="104"/>
      <c r="G81" s="106"/>
      <c r="H81" s="104"/>
      <c r="I81" s="106">
        <f t="shared" si="5"/>
        <v>0</v>
      </c>
    </row>
    <row r="82" spans="1:9" ht="24.95" hidden="1" customHeight="1" x14ac:dyDescent="0.2">
      <c r="A82" s="82" t="s">
        <v>13</v>
      </c>
      <c r="B82" s="21" t="s">
        <v>14</v>
      </c>
      <c r="C82" s="22">
        <v>0</v>
      </c>
      <c r="D82" s="22">
        <v>0</v>
      </c>
      <c r="E82" s="23">
        <v>0</v>
      </c>
      <c r="F82" s="22"/>
      <c r="G82" s="29"/>
      <c r="H82" s="22"/>
      <c r="I82" s="29">
        <f t="shared" si="5"/>
        <v>0</v>
      </c>
    </row>
    <row r="83" spans="1:9" ht="24.95" hidden="1" customHeight="1" x14ac:dyDescent="0.2">
      <c r="A83" s="107" t="s">
        <v>66</v>
      </c>
      <c r="B83" s="108" t="s">
        <v>67</v>
      </c>
      <c r="C83" s="109">
        <v>0</v>
      </c>
      <c r="D83" s="109">
        <v>0</v>
      </c>
      <c r="E83" s="110">
        <v>0</v>
      </c>
      <c r="F83" s="109"/>
      <c r="G83" s="111"/>
      <c r="H83" s="109"/>
      <c r="I83" s="111">
        <f t="shared" si="5"/>
        <v>0</v>
      </c>
    </row>
    <row r="84" spans="1:9" ht="24.95" hidden="1" customHeight="1" x14ac:dyDescent="0.2">
      <c r="A84" s="102" t="s">
        <v>68</v>
      </c>
      <c r="B84" s="103" t="s">
        <v>69</v>
      </c>
      <c r="C84" s="104">
        <v>0</v>
      </c>
      <c r="D84" s="104">
        <v>0</v>
      </c>
      <c r="E84" s="105">
        <v>0</v>
      </c>
      <c r="F84" s="104"/>
      <c r="G84" s="106"/>
      <c r="H84" s="104"/>
      <c r="I84" s="106">
        <f t="shared" si="5"/>
        <v>0</v>
      </c>
    </row>
    <row r="85" spans="1:9" ht="24.95" customHeight="1" x14ac:dyDescent="0.2">
      <c r="A85" s="80" t="s">
        <v>101</v>
      </c>
      <c r="B85" s="60" t="s">
        <v>100</v>
      </c>
      <c r="C85" s="61">
        <v>111335.35</v>
      </c>
      <c r="D85" s="61">
        <v>144000</v>
      </c>
      <c r="E85" s="62">
        <v>100000</v>
      </c>
      <c r="F85" s="61">
        <v>6100</v>
      </c>
      <c r="G85" s="81">
        <v>106100</v>
      </c>
      <c r="H85" s="61">
        <f>+H86</f>
        <v>17000</v>
      </c>
      <c r="I85" s="81">
        <f t="shared" si="5"/>
        <v>123100</v>
      </c>
    </row>
    <row r="86" spans="1:9" ht="24.95" customHeight="1" x14ac:dyDescent="0.2">
      <c r="A86" s="82" t="s">
        <v>11</v>
      </c>
      <c r="B86" s="21" t="s">
        <v>12</v>
      </c>
      <c r="C86" s="22">
        <v>110485.35</v>
      </c>
      <c r="D86" s="22">
        <v>140000</v>
      </c>
      <c r="E86" s="23">
        <v>100000</v>
      </c>
      <c r="F86" s="22">
        <v>5000</v>
      </c>
      <c r="G86" s="29">
        <v>105000</v>
      </c>
      <c r="H86" s="22">
        <f>+H87</f>
        <v>17000</v>
      </c>
      <c r="I86" s="29">
        <f t="shared" si="5"/>
        <v>122000</v>
      </c>
    </row>
    <row r="87" spans="1:9" ht="24.95" customHeight="1" x14ac:dyDescent="0.2">
      <c r="A87" s="132" t="s">
        <v>56</v>
      </c>
      <c r="B87" s="133" t="s">
        <v>57</v>
      </c>
      <c r="C87" s="134">
        <v>110485.35</v>
      </c>
      <c r="D87" s="134">
        <v>140000</v>
      </c>
      <c r="E87" s="135">
        <v>100000</v>
      </c>
      <c r="F87" s="134">
        <v>5000</v>
      </c>
      <c r="G87" s="136">
        <v>105000</v>
      </c>
      <c r="H87" s="134">
        <v>17000</v>
      </c>
      <c r="I87" s="136">
        <f t="shared" si="5"/>
        <v>122000</v>
      </c>
    </row>
    <row r="88" spans="1:9" ht="24.95" customHeight="1" x14ac:dyDescent="0.2">
      <c r="A88" s="82" t="s">
        <v>13</v>
      </c>
      <c r="B88" s="21" t="s">
        <v>14</v>
      </c>
      <c r="C88" s="22">
        <v>850</v>
      </c>
      <c r="D88" s="22">
        <v>4000</v>
      </c>
      <c r="E88" s="23">
        <v>0</v>
      </c>
      <c r="F88" s="22">
        <v>1100</v>
      </c>
      <c r="G88" s="29">
        <v>1100</v>
      </c>
      <c r="H88" s="22"/>
      <c r="I88" s="29">
        <f t="shared" si="5"/>
        <v>1100</v>
      </c>
    </row>
    <row r="89" spans="1:9" ht="24.95" customHeight="1" x14ac:dyDescent="0.2">
      <c r="A89" s="132" t="s">
        <v>68</v>
      </c>
      <c r="B89" s="133" t="s">
        <v>69</v>
      </c>
      <c r="C89" s="134">
        <v>850</v>
      </c>
      <c r="D89" s="134">
        <v>4000</v>
      </c>
      <c r="E89" s="135">
        <v>0</v>
      </c>
      <c r="F89" s="134">
        <v>1100</v>
      </c>
      <c r="G89" s="136">
        <v>1100</v>
      </c>
      <c r="H89" s="134"/>
      <c r="I89" s="136">
        <f t="shared" si="5"/>
        <v>1100</v>
      </c>
    </row>
    <row r="90" spans="1:9" ht="24.95" customHeight="1" x14ac:dyDescent="0.2">
      <c r="A90" s="80" t="s">
        <v>104</v>
      </c>
      <c r="B90" s="60" t="s">
        <v>103</v>
      </c>
      <c r="C90" s="61">
        <v>262.93</v>
      </c>
      <c r="D90" s="61">
        <v>1500</v>
      </c>
      <c r="E90" s="62">
        <v>500</v>
      </c>
      <c r="F90" s="61">
        <v>0</v>
      </c>
      <c r="G90" s="81">
        <v>500</v>
      </c>
      <c r="H90" s="61"/>
      <c r="I90" s="81">
        <f t="shared" si="5"/>
        <v>500</v>
      </c>
    </row>
    <row r="91" spans="1:9" ht="24.95" customHeight="1" x14ac:dyDescent="0.2">
      <c r="A91" s="82" t="s">
        <v>13</v>
      </c>
      <c r="B91" s="21" t="s">
        <v>14</v>
      </c>
      <c r="C91" s="22">
        <v>262.93</v>
      </c>
      <c r="D91" s="22">
        <v>1500</v>
      </c>
      <c r="E91" s="23">
        <v>500</v>
      </c>
      <c r="F91" s="22">
        <v>0</v>
      </c>
      <c r="G91" s="29">
        <v>500</v>
      </c>
      <c r="H91" s="22"/>
      <c r="I91" s="29">
        <f t="shared" si="5"/>
        <v>500</v>
      </c>
    </row>
    <row r="92" spans="1:9" ht="24.95" customHeight="1" x14ac:dyDescent="0.2">
      <c r="A92" s="132" t="s">
        <v>68</v>
      </c>
      <c r="B92" s="133" t="s">
        <v>69</v>
      </c>
      <c r="C92" s="134">
        <v>262.93</v>
      </c>
      <c r="D92" s="134">
        <v>1500</v>
      </c>
      <c r="E92" s="135">
        <v>500</v>
      </c>
      <c r="F92" s="134">
        <v>0</v>
      </c>
      <c r="G92" s="136">
        <v>500</v>
      </c>
      <c r="H92" s="134"/>
      <c r="I92" s="136">
        <f t="shared" si="5"/>
        <v>500</v>
      </c>
    </row>
    <row r="93" spans="1:9" ht="24.95" customHeight="1" x14ac:dyDescent="0.2">
      <c r="A93" s="78" t="s">
        <v>121</v>
      </c>
      <c r="B93" s="59" t="s">
        <v>135</v>
      </c>
      <c r="C93" s="57">
        <v>354818.13</v>
      </c>
      <c r="D93" s="57">
        <v>350700</v>
      </c>
      <c r="E93" s="57">
        <v>350890</v>
      </c>
      <c r="F93" s="57">
        <v>0</v>
      </c>
      <c r="G93" s="79">
        <v>350890</v>
      </c>
      <c r="H93" s="57"/>
      <c r="I93" s="79">
        <f t="shared" si="5"/>
        <v>350890</v>
      </c>
    </row>
    <row r="94" spans="1:9" ht="24.95" hidden="1" customHeight="1" x14ac:dyDescent="0.2">
      <c r="A94" s="80" t="s">
        <v>77</v>
      </c>
      <c r="B94" s="60" t="s">
        <v>76</v>
      </c>
      <c r="C94" s="61">
        <v>0</v>
      </c>
      <c r="D94" s="61">
        <v>50700</v>
      </c>
      <c r="E94" s="62">
        <v>0</v>
      </c>
      <c r="F94" s="61"/>
      <c r="G94" s="81"/>
      <c r="H94" s="61"/>
      <c r="I94" s="81">
        <f t="shared" si="5"/>
        <v>0</v>
      </c>
    </row>
    <row r="95" spans="1:9" ht="24.95" hidden="1" customHeight="1" x14ac:dyDescent="0.2">
      <c r="A95" s="82" t="s">
        <v>13</v>
      </c>
      <c r="B95" s="21" t="s">
        <v>14</v>
      </c>
      <c r="C95" s="22">
        <v>0</v>
      </c>
      <c r="D95" s="22">
        <v>50700</v>
      </c>
      <c r="E95" s="23">
        <v>0</v>
      </c>
      <c r="F95" s="22"/>
      <c r="G95" s="29"/>
      <c r="H95" s="22"/>
      <c r="I95" s="29">
        <f t="shared" si="5"/>
        <v>0</v>
      </c>
    </row>
    <row r="96" spans="1:9" ht="24.95" hidden="1" customHeight="1" x14ac:dyDescent="0.2">
      <c r="A96" s="132" t="s">
        <v>68</v>
      </c>
      <c r="B96" s="133" t="s">
        <v>69</v>
      </c>
      <c r="C96" s="134">
        <v>0</v>
      </c>
      <c r="D96" s="134">
        <v>50700</v>
      </c>
      <c r="E96" s="135">
        <v>0</v>
      </c>
      <c r="F96" s="134"/>
      <c r="G96" s="136"/>
      <c r="H96" s="134"/>
      <c r="I96" s="136">
        <f t="shared" si="5"/>
        <v>0</v>
      </c>
    </row>
    <row r="97" spans="1:9" ht="24.95" customHeight="1" x14ac:dyDescent="0.2">
      <c r="A97" s="80" t="s">
        <v>78</v>
      </c>
      <c r="B97" s="60" t="s">
        <v>79</v>
      </c>
      <c r="C97" s="61">
        <v>354818.13</v>
      </c>
      <c r="D97" s="61">
        <v>300000</v>
      </c>
      <c r="E97" s="62">
        <v>350890</v>
      </c>
      <c r="F97" s="61">
        <v>0</v>
      </c>
      <c r="G97" s="81">
        <v>350890</v>
      </c>
      <c r="H97" s="61"/>
      <c r="I97" s="81">
        <f t="shared" si="5"/>
        <v>350890</v>
      </c>
    </row>
    <row r="98" spans="1:9" ht="24.95" customHeight="1" x14ac:dyDescent="0.2">
      <c r="A98" s="82" t="s">
        <v>11</v>
      </c>
      <c r="B98" s="21" t="s">
        <v>12</v>
      </c>
      <c r="C98" s="22">
        <v>88091.43</v>
      </c>
      <c r="D98" s="22">
        <v>102910</v>
      </c>
      <c r="E98" s="23">
        <v>146890</v>
      </c>
      <c r="F98" s="22">
        <v>0</v>
      </c>
      <c r="G98" s="29">
        <v>146890</v>
      </c>
      <c r="H98" s="22"/>
      <c r="I98" s="29">
        <f t="shared" si="5"/>
        <v>146890</v>
      </c>
    </row>
    <row r="99" spans="1:9" ht="24.95" customHeight="1" x14ac:dyDescent="0.2">
      <c r="A99" s="132" t="s">
        <v>56</v>
      </c>
      <c r="B99" s="133" t="s">
        <v>57</v>
      </c>
      <c r="C99" s="134">
        <v>88091.43</v>
      </c>
      <c r="D99" s="134">
        <v>102910</v>
      </c>
      <c r="E99" s="135">
        <v>146890</v>
      </c>
      <c r="F99" s="134">
        <v>0</v>
      </c>
      <c r="G99" s="136">
        <v>146890</v>
      </c>
      <c r="H99" s="134"/>
      <c r="I99" s="136">
        <f t="shared" si="5"/>
        <v>146890</v>
      </c>
    </row>
    <row r="100" spans="1:9" ht="24.95" customHeight="1" x14ac:dyDescent="0.2">
      <c r="A100" s="82" t="s">
        <v>13</v>
      </c>
      <c r="B100" s="21" t="s">
        <v>14</v>
      </c>
      <c r="C100" s="22">
        <v>266726.7</v>
      </c>
      <c r="D100" s="22">
        <v>197090</v>
      </c>
      <c r="E100" s="23">
        <v>204000</v>
      </c>
      <c r="F100" s="22">
        <v>0</v>
      </c>
      <c r="G100" s="29">
        <v>204000</v>
      </c>
      <c r="H100" s="22"/>
      <c r="I100" s="29">
        <f t="shared" si="5"/>
        <v>204000</v>
      </c>
    </row>
    <row r="101" spans="1:9" ht="24.95" hidden="1" customHeight="1" x14ac:dyDescent="0.2">
      <c r="A101" s="112" t="s">
        <v>66</v>
      </c>
      <c r="B101" s="113" t="s">
        <v>67</v>
      </c>
      <c r="C101" s="114">
        <v>0</v>
      </c>
      <c r="D101" s="114">
        <v>5350</v>
      </c>
      <c r="E101" s="115">
        <v>0</v>
      </c>
      <c r="F101" s="114">
        <v>0</v>
      </c>
      <c r="G101" s="116">
        <v>0</v>
      </c>
      <c r="H101" s="114"/>
      <c r="I101" s="116">
        <f t="shared" si="5"/>
        <v>0</v>
      </c>
    </row>
    <row r="102" spans="1:9" ht="24.95" customHeight="1" x14ac:dyDescent="0.2">
      <c r="A102" s="127" t="s">
        <v>68</v>
      </c>
      <c r="B102" s="128" t="s">
        <v>69</v>
      </c>
      <c r="C102" s="129">
        <v>266726.7</v>
      </c>
      <c r="D102" s="129">
        <v>191740</v>
      </c>
      <c r="E102" s="130">
        <v>192800</v>
      </c>
      <c r="F102" s="129">
        <v>0</v>
      </c>
      <c r="G102" s="131">
        <v>192800</v>
      </c>
      <c r="H102" s="129"/>
      <c r="I102" s="131">
        <f t="shared" si="5"/>
        <v>192800</v>
      </c>
    </row>
    <row r="103" spans="1:9" ht="24.95" customHeight="1" thickBot="1" x14ac:dyDescent="0.25">
      <c r="A103" s="137" t="s">
        <v>70</v>
      </c>
      <c r="B103" s="138" t="s">
        <v>71</v>
      </c>
      <c r="C103" s="139">
        <v>0</v>
      </c>
      <c r="D103" s="139">
        <v>0</v>
      </c>
      <c r="E103" s="140">
        <v>11200</v>
      </c>
      <c r="F103" s="139">
        <v>0</v>
      </c>
      <c r="G103" s="141">
        <v>11200</v>
      </c>
      <c r="H103" s="139"/>
      <c r="I103" s="141">
        <f t="shared" si="5"/>
        <v>11200</v>
      </c>
    </row>
    <row r="104" spans="1:9" ht="24.95" customHeight="1" thickBot="1" x14ac:dyDescent="0.25">
      <c r="A104" s="97" t="s">
        <v>122</v>
      </c>
      <c r="B104" s="98" t="s">
        <v>136</v>
      </c>
      <c r="C104" s="99">
        <v>89569.77</v>
      </c>
      <c r="D104" s="100">
        <v>19900</v>
      </c>
      <c r="E104" s="100">
        <v>84900</v>
      </c>
      <c r="F104" s="100">
        <v>0</v>
      </c>
      <c r="G104" s="101">
        <v>84900</v>
      </c>
      <c r="H104" s="100">
        <f>+H130</f>
        <v>1500</v>
      </c>
      <c r="I104" s="101">
        <f t="shared" si="5"/>
        <v>86400</v>
      </c>
    </row>
    <row r="105" spans="1:9" ht="24.95" customHeight="1" thickTop="1" x14ac:dyDescent="0.2">
      <c r="A105" s="86" t="s">
        <v>123</v>
      </c>
      <c r="B105" s="96" t="s">
        <v>137</v>
      </c>
      <c r="C105" s="88">
        <v>19900</v>
      </c>
      <c r="D105" s="88">
        <v>19900</v>
      </c>
      <c r="E105" s="89">
        <v>19900</v>
      </c>
      <c r="F105" s="88">
        <v>0</v>
      </c>
      <c r="G105" s="90">
        <v>19900</v>
      </c>
      <c r="H105" s="88"/>
      <c r="I105" s="90">
        <f t="shared" si="5"/>
        <v>19900</v>
      </c>
    </row>
    <row r="106" spans="1:9" ht="24.95" customHeight="1" x14ac:dyDescent="0.2">
      <c r="A106" s="80" t="s">
        <v>77</v>
      </c>
      <c r="B106" s="60" t="s">
        <v>76</v>
      </c>
      <c r="C106" s="61">
        <v>19900</v>
      </c>
      <c r="D106" s="61">
        <v>19900</v>
      </c>
      <c r="E106" s="62">
        <v>19900</v>
      </c>
      <c r="F106" s="61">
        <v>0</v>
      </c>
      <c r="G106" s="81">
        <v>19900</v>
      </c>
      <c r="H106" s="61"/>
      <c r="I106" s="81">
        <f t="shared" si="5"/>
        <v>19900</v>
      </c>
    </row>
    <row r="107" spans="1:9" ht="24.95" customHeight="1" x14ac:dyDescent="0.2">
      <c r="A107" s="82" t="s">
        <v>11</v>
      </c>
      <c r="B107" s="21" t="s">
        <v>12</v>
      </c>
      <c r="C107" s="22">
        <v>19900</v>
      </c>
      <c r="D107" s="22">
        <v>19900</v>
      </c>
      <c r="E107" s="23">
        <v>19900</v>
      </c>
      <c r="F107" s="22">
        <v>0</v>
      </c>
      <c r="G107" s="29">
        <v>19900</v>
      </c>
      <c r="H107" s="22"/>
      <c r="I107" s="29">
        <f t="shared" si="5"/>
        <v>19900</v>
      </c>
    </row>
    <row r="108" spans="1:9" ht="24.95" customHeight="1" x14ac:dyDescent="0.2">
      <c r="A108" s="132" t="s">
        <v>56</v>
      </c>
      <c r="B108" s="133" t="s">
        <v>57</v>
      </c>
      <c r="C108" s="134">
        <v>19900</v>
      </c>
      <c r="D108" s="134">
        <v>19900</v>
      </c>
      <c r="E108" s="135">
        <v>19900</v>
      </c>
      <c r="F108" s="134">
        <v>0</v>
      </c>
      <c r="G108" s="136">
        <v>19900</v>
      </c>
      <c r="H108" s="134"/>
      <c r="I108" s="136">
        <f t="shared" si="5"/>
        <v>19900</v>
      </c>
    </row>
    <row r="109" spans="1:9" ht="24.95" hidden="1" customHeight="1" x14ac:dyDescent="0.2">
      <c r="A109" s="78" t="s">
        <v>124</v>
      </c>
      <c r="B109" s="56" t="s">
        <v>138</v>
      </c>
      <c r="C109" s="57">
        <v>69669.77</v>
      </c>
      <c r="D109" s="57">
        <v>0</v>
      </c>
      <c r="E109" s="58">
        <v>0</v>
      </c>
      <c r="F109" s="57"/>
      <c r="G109" s="79"/>
      <c r="H109" s="57"/>
      <c r="I109" s="79">
        <f t="shared" si="5"/>
        <v>0</v>
      </c>
    </row>
    <row r="110" spans="1:9" ht="24.95" hidden="1" customHeight="1" x14ac:dyDescent="0.2">
      <c r="A110" s="80" t="s">
        <v>89</v>
      </c>
      <c r="B110" s="60" t="s">
        <v>90</v>
      </c>
      <c r="C110" s="61">
        <v>30631.119999999999</v>
      </c>
      <c r="D110" s="61">
        <v>0</v>
      </c>
      <c r="E110" s="62">
        <v>0</v>
      </c>
      <c r="F110" s="61"/>
      <c r="G110" s="81"/>
      <c r="H110" s="61"/>
      <c r="I110" s="81">
        <f t="shared" si="5"/>
        <v>0</v>
      </c>
    </row>
    <row r="111" spans="1:9" ht="24.95" hidden="1" customHeight="1" x14ac:dyDescent="0.2">
      <c r="A111" s="82" t="s">
        <v>11</v>
      </c>
      <c r="B111" s="21" t="s">
        <v>12</v>
      </c>
      <c r="C111" s="22">
        <v>26207.37</v>
      </c>
      <c r="D111" s="22">
        <v>0</v>
      </c>
      <c r="E111" s="23">
        <v>0</v>
      </c>
      <c r="F111" s="22"/>
      <c r="G111" s="29"/>
      <c r="H111" s="22"/>
      <c r="I111" s="29">
        <f t="shared" si="5"/>
        <v>0</v>
      </c>
    </row>
    <row r="112" spans="1:9" ht="24.95" hidden="1" customHeight="1" x14ac:dyDescent="0.2">
      <c r="A112" s="132" t="s">
        <v>56</v>
      </c>
      <c r="B112" s="133" t="s">
        <v>57</v>
      </c>
      <c r="C112" s="134">
        <v>26207.37</v>
      </c>
      <c r="D112" s="134">
        <v>0</v>
      </c>
      <c r="E112" s="135">
        <v>0</v>
      </c>
      <c r="F112" s="134"/>
      <c r="G112" s="136"/>
      <c r="H112" s="134"/>
      <c r="I112" s="136">
        <f t="shared" si="5"/>
        <v>0</v>
      </c>
    </row>
    <row r="113" spans="1:9" ht="24.95" hidden="1" customHeight="1" x14ac:dyDescent="0.2">
      <c r="A113" s="82" t="s">
        <v>13</v>
      </c>
      <c r="B113" s="21" t="s">
        <v>14</v>
      </c>
      <c r="C113" s="22">
        <v>4423.75</v>
      </c>
      <c r="D113" s="22">
        <v>0</v>
      </c>
      <c r="E113" s="23">
        <v>0</v>
      </c>
      <c r="F113" s="22"/>
      <c r="G113" s="29"/>
      <c r="H113" s="22"/>
      <c r="I113" s="29">
        <f t="shared" si="5"/>
        <v>0</v>
      </c>
    </row>
    <row r="114" spans="1:9" ht="24.95" hidden="1" customHeight="1" x14ac:dyDescent="0.2">
      <c r="A114" s="132" t="s">
        <v>68</v>
      </c>
      <c r="B114" s="133" t="s">
        <v>69</v>
      </c>
      <c r="C114" s="134">
        <v>4423.75</v>
      </c>
      <c r="D114" s="134">
        <v>0</v>
      </c>
      <c r="E114" s="135">
        <v>0</v>
      </c>
      <c r="F114" s="134"/>
      <c r="G114" s="136"/>
      <c r="H114" s="134"/>
      <c r="I114" s="136">
        <f t="shared" si="5"/>
        <v>0</v>
      </c>
    </row>
    <row r="115" spans="1:9" ht="24.95" hidden="1" customHeight="1" x14ac:dyDescent="0.2">
      <c r="A115" s="80" t="s">
        <v>95</v>
      </c>
      <c r="B115" s="60" t="s">
        <v>96</v>
      </c>
      <c r="C115" s="61">
        <v>39038.65</v>
      </c>
      <c r="D115" s="61">
        <v>0</v>
      </c>
      <c r="E115" s="62">
        <v>0</v>
      </c>
      <c r="F115" s="61"/>
      <c r="G115" s="81"/>
      <c r="H115" s="61"/>
      <c r="I115" s="81">
        <f t="shared" si="5"/>
        <v>0</v>
      </c>
    </row>
    <row r="116" spans="1:9" ht="24.95" hidden="1" customHeight="1" x14ac:dyDescent="0.2">
      <c r="A116" s="82" t="s">
        <v>11</v>
      </c>
      <c r="B116" s="21" t="s">
        <v>12</v>
      </c>
      <c r="C116" s="22">
        <v>39038.65</v>
      </c>
      <c r="D116" s="22">
        <v>0</v>
      </c>
      <c r="E116" s="23">
        <v>0</v>
      </c>
      <c r="F116" s="22"/>
      <c r="G116" s="29"/>
      <c r="H116" s="22"/>
      <c r="I116" s="29">
        <f t="shared" si="5"/>
        <v>0</v>
      </c>
    </row>
    <row r="117" spans="1:9" ht="24.95" hidden="1" customHeight="1" x14ac:dyDescent="0.2">
      <c r="A117" s="112" t="s">
        <v>54</v>
      </c>
      <c r="B117" s="113" t="s">
        <v>55</v>
      </c>
      <c r="C117" s="114">
        <v>37694.32</v>
      </c>
      <c r="D117" s="114">
        <v>0</v>
      </c>
      <c r="E117" s="115">
        <v>0</v>
      </c>
      <c r="F117" s="114"/>
      <c r="G117" s="116"/>
      <c r="H117" s="114"/>
      <c r="I117" s="116">
        <f t="shared" si="5"/>
        <v>0</v>
      </c>
    </row>
    <row r="118" spans="1:9" ht="24.95" hidden="1" customHeight="1" x14ac:dyDescent="0.2">
      <c r="A118" s="122" t="s">
        <v>56</v>
      </c>
      <c r="B118" s="123" t="s">
        <v>57</v>
      </c>
      <c r="C118" s="124">
        <v>1344.33</v>
      </c>
      <c r="D118" s="124">
        <v>0</v>
      </c>
      <c r="E118" s="125">
        <v>0</v>
      </c>
      <c r="F118" s="124"/>
      <c r="G118" s="126"/>
      <c r="H118" s="124"/>
      <c r="I118" s="126">
        <f t="shared" si="5"/>
        <v>0</v>
      </c>
    </row>
    <row r="119" spans="1:9" ht="24.95" hidden="1" customHeight="1" x14ac:dyDescent="0.2">
      <c r="A119" s="84" t="s">
        <v>125</v>
      </c>
      <c r="B119" s="49" t="s">
        <v>139</v>
      </c>
      <c r="C119" s="44">
        <v>0</v>
      </c>
      <c r="D119" s="44">
        <v>0</v>
      </c>
      <c r="E119" s="45">
        <v>0</v>
      </c>
      <c r="F119" s="44"/>
      <c r="G119" s="85"/>
      <c r="H119" s="44"/>
      <c r="I119" s="85">
        <f t="shared" si="5"/>
        <v>0</v>
      </c>
    </row>
    <row r="120" spans="1:9" ht="24.95" hidden="1" customHeight="1" x14ac:dyDescent="0.2">
      <c r="A120" s="82" t="s">
        <v>97</v>
      </c>
      <c r="B120" s="21" t="s">
        <v>98</v>
      </c>
      <c r="C120" s="22">
        <v>0</v>
      </c>
      <c r="D120" s="22">
        <v>0</v>
      </c>
      <c r="E120" s="23">
        <v>0</v>
      </c>
      <c r="F120" s="22"/>
      <c r="G120" s="29"/>
      <c r="H120" s="22"/>
      <c r="I120" s="29">
        <f t="shared" si="5"/>
        <v>0</v>
      </c>
    </row>
    <row r="121" spans="1:9" ht="24.95" hidden="1" customHeight="1" x14ac:dyDescent="0.2">
      <c r="A121" s="82" t="s">
        <v>11</v>
      </c>
      <c r="B121" s="21" t="s">
        <v>12</v>
      </c>
      <c r="C121" s="22">
        <v>0</v>
      </c>
      <c r="D121" s="22">
        <v>0</v>
      </c>
      <c r="E121" s="23">
        <v>0</v>
      </c>
      <c r="F121" s="22"/>
      <c r="G121" s="29"/>
      <c r="H121" s="22"/>
      <c r="I121" s="29">
        <f t="shared" si="5"/>
        <v>0</v>
      </c>
    </row>
    <row r="122" spans="1:9" ht="24.95" hidden="1" customHeight="1" x14ac:dyDescent="0.2">
      <c r="A122" s="83" t="s">
        <v>56</v>
      </c>
      <c r="B122" s="21" t="s">
        <v>57</v>
      </c>
      <c r="C122" s="22">
        <v>0</v>
      </c>
      <c r="D122" s="22">
        <v>0</v>
      </c>
      <c r="E122" s="23">
        <v>0</v>
      </c>
      <c r="F122" s="22"/>
      <c r="G122" s="29"/>
      <c r="H122" s="22"/>
      <c r="I122" s="29">
        <f t="shared" si="5"/>
        <v>0</v>
      </c>
    </row>
    <row r="123" spans="1:9" ht="24.95" customHeight="1" x14ac:dyDescent="0.2">
      <c r="A123" s="78" t="s">
        <v>126</v>
      </c>
      <c r="B123" s="56" t="s">
        <v>140</v>
      </c>
      <c r="C123" s="57">
        <v>0</v>
      </c>
      <c r="D123" s="57">
        <v>0</v>
      </c>
      <c r="E123" s="58">
        <v>65000</v>
      </c>
      <c r="F123" s="57">
        <v>0</v>
      </c>
      <c r="G123" s="229">
        <v>65000</v>
      </c>
      <c r="H123" s="227"/>
      <c r="I123" s="229">
        <f t="shared" si="5"/>
        <v>65000</v>
      </c>
    </row>
    <row r="124" spans="1:9" ht="24.95" customHeight="1" x14ac:dyDescent="0.2">
      <c r="A124" s="80" t="s">
        <v>77</v>
      </c>
      <c r="B124" s="60" t="s">
        <v>76</v>
      </c>
      <c r="C124" s="61">
        <v>0</v>
      </c>
      <c r="D124" s="61">
        <v>0</v>
      </c>
      <c r="E124" s="62">
        <v>65000</v>
      </c>
      <c r="F124" s="61">
        <v>0</v>
      </c>
      <c r="G124" s="230">
        <v>65000</v>
      </c>
      <c r="H124" s="228"/>
      <c r="I124" s="230">
        <f t="shared" si="5"/>
        <v>65000</v>
      </c>
    </row>
    <row r="125" spans="1:9" ht="24.95" customHeight="1" x14ac:dyDescent="0.2">
      <c r="A125" s="82" t="s">
        <v>11</v>
      </c>
      <c r="B125" s="21" t="s">
        <v>12</v>
      </c>
      <c r="C125" s="22">
        <v>0</v>
      </c>
      <c r="D125" s="22">
        <v>0</v>
      </c>
      <c r="E125" s="23">
        <v>50000</v>
      </c>
      <c r="F125" s="22">
        <v>14040</v>
      </c>
      <c r="G125" s="29">
        <v>64040</v>
      </c>
      <c r="H125" s="22"/>
      <c r="I125" s="29">
        <f t="shared" si="5"/>
        <v>64040</v>
      </c>
    </row>
    <row r="126" spans="1:9" ht="24.95" customHeight="1" x14ac:dyDescent="0.2">
      <c r="A126" s="112" t="s">
        <v>54</v>
      </c>
      <c r="B126" s="113" t="s">
        <v>55</v>
      </c>
      <c r="C126" s="114">
        <v>0</v>
      </c>
      <c r="D126" s="114">
        <v>0</v>
      </c>
      <c r="E126" s="115">
        <v>26000</v>
      </c>
      <c r="F126" s="114">
        <v>17700</v>
      </c>
      <c r="G126" s="116">
        <v>43700</v>
      </c>
      <c r="H126" s="114"/>
      <c r="I126" s="116">
        <f t="shared" si="5"/>
        <v>43700</v>
      </c>
    </row>
    <row r="127" spans="1:9" ht="24.95" customHeight="1" x14ac:dyDescent="0.2">
      <c r="A127" s="122" t="s">
        <v>56</v>
      </c>
      <c r="B127" s="123" t="s">
        <v>57</v>
      </c>
      <c r="C127" s="124">
        <v>0</v>
      </c>
      <c r="D127" s="124">
        <v>0</v>
      </c>
      <c r="E127" s="125">
        <v>24000</v>
      </c>
      <c r="F127" s="124">
        <v>-3660</v>
      </c>
      <c r="G127" s="126">
        <v>20340</v>
      </c>
      <c r="H127" s="124"/>
      <c r="I127" s="126">
        <f t="shared" si="5"/>
        <v>20340</v>
      </c>
    </row>
    <row r="128" spans="1:9" ht="24.95" customHeight="1" x14ac:dyDescent="0.2">
      <c r="A128" s="82" t="s">
        <v>13</v>
      </c>
      <c r="B128" s="21" t="s">
        <v>14</v>
      </c>
      <c r="C128" s="22">
        <v>0</v>
      </c>
      <c r="D128" s="22">
        <v>0</v>
      </c>
      <c r="E128" s="23">
        <v>15000</v>
      </c>
      <c r="F128" s="22">
        <v>-14040</v>
      </c>
      <c r="G128" s="29">
        <v>960</v>
      </c>
      <c r="H128" s="22"/>
      <c r="I128" s="29">
        <f t="shared" si="5"/>
        <v>960</v>
      </c>
    </row>
    <row r="129" spans="1:9" ht="24.95" customHeight="1" x14ac:dyDescent="0.2">
      <c r="A129" s="132" t="s">
        <v>68</v>
      </c>
      <c r="B129" s="133" t="s">
        <v>69</v>
      </c>
      <c r="C129" s="134">
        <v>0</v>
      </c>
      <c r="D129" s="134">
        <v>0</v>
      </c>
      <c r="E129" s="135">
        <v>15000</v>
      </c>
      <c r="F129" s="134">
        <v>-14040</v>
      </c>
      <c r="G129" s="136">
        <v>960</v>
      </c>
      <c r="H129" s="134"/>
      <c r="I129" s="136">
        <f t="shared" si="5"/>
        <v>960</v>
      </c>
    </row>
    <row r="130" spans="1:9" ht="24.95" customHeight="1" x14ac:dyDescent="0.2">
      <c r="A130" s="78" t="s">
        <v>148</v>
      </c>
      <c r="B130" s="56" t="s">
        <v>149</v>
      </c>
      <c r="C130" s="57"/>
      <c r="D130" s="57"/>
      <c r="E130" s="58"/>
      <c r="F130" s="57"/>
      <c r="G130" s="229"/>
      <c r="H130" s="227">
        <f>+H131</f>
        <v>1500</v>
      </c>
      <c r="I130" s="229">
        <f t="shared" si="5"/>
        <v>1500</v>
      </c>
    </row>
    <row r="131" spans="1:9" ht="24.95" customHeight="1" x14ac:dyDescent="0.2">
      <c r="A131" s="80" t="s">
        <v>77</v>
      </c>
      <c r="B131" s="60" t="s">
        <v>76</v>
      </c>
      <c r="C131" s="61"/>
      <c r="D131" s="61"/>
      <c r="E131" s="62"/>
      <c r="F131" s="61"/>
      <c r="G131" s="230"/>
      <c r="H131" s="228">
        <f>+H132</f>
        <v>1500</v>
      </c>
      <c r="I131" s="230">
        <f t="shared" si="5"/>
        <v>1500</v>
      </c>
    </row>
    <row r="132" spans="1:9" ht="24.95" customHeight="1" x14ac:dyDescent="0.2">
      <c r="A132" s="82" t="s">
        <v>11</v>
      </c>
      <c r="B132" s="21" t="s">
        <v>12</v>
      </c>
      <c r="C132" s="22"/>
      <c r="D132" s="22"/>
      <c r="E132" s="23"/>
      <c r="F132" s="22"/>
      <c r="G132" s="29"/>
      <c r="H132" s="22">
        <f>+H133</f>
        <v>1500</v>
      </c>
      <c r="I132" s="29">
        <f t="shared" si="5"/>
        <v>1500</v>
      </c>
    </row>
    <row r="133" spans="1:9" ht="24.95" customHeight="1" thickBot="1" x14ac:dyDescent="0.25">
      <c r="A133" s="142" t="s">
        <v>54</v>
      </c>
      <c r="B133" s="143" t="s">
        <v>55</v>
      </c>
      <c r="C133" s="144"/>
      <c r="D133" s="144"/>
      <c r="E133" s="145"/>
      <c r="F133" s="144"/>
      <c r="G133" s="146"/>
      <c r="H133" s="144">
        <v>1500</v>
      </c>
      <c r="I133" s="146">
        <f t="shared" si="5"/>
        <v>1500</v>
      </c>
    </row>
    <row r="134" spans="1:9" ht="15.75" x14ac:dyDescent="0.2">
      <c r="F134" s="249" t="s">
        <v>143</v>
      </c>
      <c r="G134" s="249"/>
      <c r="H134" s="249"/>
      <c r="I134" s="249"/>
    </row>
    <row r="135" spans="1:9" ht="15.75" x14ac:dyDescent="0.2">
      <c r="F135" s="235" t="s">
        <v>144</v>
      </c>
      <c r="G135" s="235"/>
      <c r="H135" s="235"/>
      <c r="I135" s="235"/>
    </row>
  </sheetData>
  <mergeCells count="5">
    <mergeCell ref="A7:I7"/>
    <mergeCell ref="A5:I5"/>
    <mergeCell ref="A4:I4"/>
    <mergeCell ref="F135:I135"/>
    <mergeCell ref="F134:I134"/>
  </mergeCells>
  <pageMargins left="0.51181102362204722" right="0.23622047244094491" top="0.55118110236220474" bottom="0.55118110236220474" header="0.31496062992125984" footer="0.31496062992125984"/>
  <pageSetup paperSize="9" scale="64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1. Sažetak</vt:lpstr>
      <vt:lpstr>2-1. P i R prema ekon. klas.</vt:lpstr>
      <vt:lpstr>2-2. P i R prema izv. fin.</vt:lpstr>
      <vt:lpstr>3. Rashodi prema funk. klasif.</vt:lpstr>
      <vt:lpstr>4. Račun financiranja</vt:lpstr>
      <vt:lpstr>5. Posebni dio</vt:lpstr>
      <vt:lpstr>'1. Sažetak'!Print_Area</vt:lpstr>
      <vt:lpstr>'2-1. P i R prema ekon. klas.'!Print_Area</vt:lpstr>
      <vt:lpstr>'2-2. P i R prema izv. fin.'!Print_Area</vt:lpstr>
      <vt:lpstr>'3. Rashodi prema funk. klasif.'!Print_Area</vt:lpstr>
      <vt:lpstr>'4. Račun financiranja'!Print_Area</vt:lpstr>
      <vt:lpstr>'5. Posebni dio'!Print_Area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Hučić</dc:creator>
  <cp:lastModifiedBy>Petra Hučić</cp:lastModifiedBy>
  <cp:lastPrinted>2025-12-19T08:03:11Z</cp:lastPrinted>
  <dcterms:created xsi:type="dcterms:W3CDTF">2024-11-12T08:59:53Z</dcterms:created>
  <dcterms:modified xsi:type="dcterms:W3CDTF">2025-12-19T08:04:51Z</dcterms:modified>
</cp:coreProperties>
</file>